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65416" windowWidth="9480" windowHeight="9270" tabRatio="728" activeTab="0"/>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definedNames>
    <definedName name="OLE_LINK1" localSheetId="5">'Notes A'!$B$123</definedName>
    <definedName name="_xlnm.Print_Area" localSheetId="2">'Balance Sheet'!$A$1:$E$66</definedName>
    <definedName name="_xlnm.Print_Area" localSheetId="4">'CF'!$A$1:$F$65</definedName>
    <definedName name="_xlnm.Print_Area" localSheetId="8">'CF worksheet'!$A$1:$E$66</definedName>
    <definedName name="_xlnm.Print_Area" localSheetId="0">'Cover'!$A$1:$E$29</definedName>
    <definedName name="_xlnm.Print_Area" localSheetId="3">'Equity'!$A$1:$H$37</definedName>
    <definedName name="_xlnm.Print_Area" localSheetId="5">'Notes A'!$A$1:$O$238</definedName>
    <definedName name="_xlnm.Print_Area" localSheetId="6">'Notes B'!$A$1:$M$190</definedName>
    <definedName name="_xlnm.Print_Titles" localSheetId="4">'CF'!$1:$5</definedName>
    <definedName name="_xlnm.Print_Titles" localSheetId="5">'Notes A'!$1:$5</definedName>
    <definedName name="_xlnm.Print_Titles" localSheetId="6">'Notes B'!$1:$5</definedName>
    <definedName name="Z_13DEDDFB_FA62_46E2_8ACC_11C3629F7440_.wvu.PrintArea" localSheetId="4" hidden="1">'CF'!$A$1:$D$65</definedName>
    <definedName name="Z_13DEDDFB_FA62_46E2_8ACC_11C3629F7440_.wvu.PrintArea" localSheetId="8" hidden="1">'CF worksheet'!$A$1:$E$66</definedName>
    <definedName name="Z_13DEDDFB_FA62_46E2_8ACC_11C3629F7440_.wvu.PrintArea" localSheetId="3" hidden="1">'Equity'!$A$1:$H$37</definedName>
    <definedName name="Z_13DEDDFB_FA62_46E2_8ACC_11C3629F7440_.wvu.PrintArea" localSheetId="5" hidden="1">'Notes A'!$A$1:$O$188</definedName>
    <definedName name="Z_13DEDDFB_FA62_46E2_8ACC_11C3629F7440_.wvu.PrintArea" localSheetId="6" hidden="1">'Notes B'!$A$1:$M$99</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B'!$1:$5</definedName>
    <definedName name="Z_13DEDDFB_FA62_46E2_8ACC_11C3629F7440_.wvu.Rows" localSheetId="2" hidden="1">'Balance Sheet'!#REF!</definedName>
    <definedName name="Z_453D48A6_1794_4AEE_AE08_FB21B328D6E7_.wvu.PrintArea" localSheetId="2" hidden="1">'Balance Sheet'!$A$1:$E$66</definedName>
    <definedName name="Z_453D48A6_1794_4AEE_AE08_FB21B328D6E7_.wvu.PrintArea" localSheetId="4" hidden="1">'CF'!$A$1:$F$66</definedName>
    <definedName name="Z_453D48A6_1794_4AEE_AE08_FB21B328D6E7_.wvu.PrintArea" localSheetId="8" hidden="1">'CF worksheet'!$A$1:$E$66</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5" hidden="1">'Notes A'!$A$33:$O$77</definedName>
    <definedName name="Z_453D48A6_1794_4AEE_AE08_FB21B328D6E7_.wvu.PrintArea" localSheetId="6" hidden="1">'Notes B'!$A$1:$M$189</definedName>
    <definedName name="Z_453D48A6_1794_4AEE_AE08_FB21B328D6E7_.wvu.PrintTitles" localSheetId="4" hidden="1">'CF'!$1:$5</definedName>
    <definedName name="Z_453D48A6_1794_4AEE_AE08_FB21B328D6E7_.wvu.PrintTitles" localSheetId="5" hidden="1">'Notes A'!$1:$5</definedName>
    <definedName name="Z_453D48A6_1794_4AEE_AE08_FB21B328D6E7_.wvu.PrintTitles" localSheetId="6" hidden="1">'Notes B'!$1:$5</definedName>
    <definedName name="Z_50AF5566_C7BA_4D9A_810D_584DE5E6152F_.wvu.PrintArea" localSheetId="2" hidden="1">'Balance Sheet'!$A$1:$E$66</definedName>
    <definedName name="Z_50AF5566_C7BA_4D9A_810D_584DE5E6152F_.wvu.PrintArea" localSheetId="4" hidden="1">'CF'!$A$1:$F$66</definedName>
    <definedName name="Z_50AF5566_C7BA_4D9A_810D_584DE5E6152F_.wvu.PrintArea" localSheetId="8" hidden="1">'CF worksheet'!$A$1:$E$66</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5" hidden="1">'Notes A'!$A$33:$O$77</definedName>
    <definedName name="Z_50AF5566_C7BA_4D9A_810D_584DE5E6152F_.wvu.PrintArea" localSheetId="6" hidden="1">'Notes B'!$A$1:$M$189</definedName>
    <definedName name="Z_50AF5566_C7BA_4D9A_810D_584DE5E6152F_.wvu.PrintTitles" localSheetId="4" hidden="1">'CF'!$1:$5</definedName>
    <definedName name="Z_50AF5566_C7BA_4D9A_810D_584DE5E6152F_.wvu.PrintTitles" localSheetId="5" hidden="1">'Notes A'!$1:$5</definedName>
    <definedName name="Z_50AF5566_C7BA_4D9A_810D_584DE5E6152F_.wvu.PrintTitles" localSheetId="6" hidden="1">'Notes B'!$1:$5</definedName>
    <definedName name="Z_C15CAF19_BE84_4265_AFE2_D05F1311919D_.wvu.PrintArea" localSheetId="2" hidden="1">'Balance Sheet'!$A$1:$E$66</definedName>
    <definedName name="Z_C15CAF19_BE84_4265_AFE2_D05F1311919D_.wvu.PrintArea" localSheetId="4" hidden="1">'CF'!$A$1:$F$66</definedName>
    <definedName name="Z_C15CAF19_BE84_4265_AFE2_D05F1311919D_.wvu.PrintArea" localSheetId="8" hidden="1">'CF worksheet'!$A$1:$E$66</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5" hidden="1">'Notes A'!$A$33:$O$77</definedName>
    <definedName name="Z_C15CAF19_BE84_4265_AFE2_D05F1311919D_.wvu.PrintArea" localSheetId="6" hidden="1">'Notes B'!$A$1:$M$189</definedName>
    <definedName name="Z_C15CAF19_BE84_4265_AFE2_D05F1311919D_.wvu.PrintTitles" localSheetId="4" hidden="1">'CF'!$1:$5</definedName>
    <definedName name="Z_C15CAF19_BE84_4265_AFE2_D05F1311919D_.wvu.PrintTitles" localSheetId="5" hidden="1">'Notes A'!$1:$5</definedName>
    <definedName name="Z_C15CAF19_BE84_4265_AFE2_D05F1311919D_.wvu.PrintTitles" localSheetId="6" hidden="1">'Notes B'!$1:$5</definedName>
  </definedNames>
  <calcPr fullCalcOnLoad="1"/>
</workbook>
</file>

<file path=xl/comments9.xml><?xml version="1.0" encoding="utf-8"?>
<comments xmlns="http://schemas.openxmlformats.org/spreadsheetml/2006/main">
  <authors>
    <author>David</author>
  </authors>
  <commentList>
    <comment ref="D40" authorId="0">
      <text>
        <r>
          <rPr>
            <b/>
            <sz val="8"/>
            <rFont val="Tahoma"/>
            <family val="0"/>
          </rPr>
          <t xml:space="preserve">Yap Chee Hoe:
</t>
        </r>
        <r>
          <rPr>
            <sz val="8"/>
            <rFont val="Tahoma"/>
            <family val="2"/>
          </rPr>
          <t>Refer working on right.</t>
        </r>
        <r>
          <rPr>
            <sz val="8"/>
            <rFont val="Tahoma"/>
            <family val="0"/>
          </rPr>
          <t xml:space="preserve">
</t>
        </r>
      </text>
    </comment>
    <comment ref="D34" authorId="0">
      <text>
        <r>
          <rPr>
            <b/>
            <sz val="8"/>
            <rFont val="Tahoma"/>
            <family val="0"/>
          </rPr>
          <t>David:</t>
        </r>
        <r>
          <rPr>
            <sz val="8"/>
            <rFont val="Tahoma"/>
            <family val="0"/>
          </rPr>
          <t xml:space="preserve">
change in tax payable less current tax per p&amp;l less income taxes paid</t>
        </r>
      </text>
    </comment>
    <comment ref="H58" authorId="0">
      <text>
        <r>
          <rPr>
            <b/>
            <sz val="8"/>
            <rFont val="Tahoma"/>
            <family val="0"/>
          </rPr>
          <t>David:</t>
        </r>
        <r>
          <rPr>
            <sz val="8"/>
            <rFont val="Tahoma"/>
            <family val="0"/>
          </rPr>
          <t xml:space="preserve">
right column bal to zero</t>
        </r>
      </text>
    </comment>
    <comment ref="H23" authorId="0">
      <text>
        <r>
          <rPr>
            <b/>
            <sz val="8"/>
            <rFont val="Tahoma"/>
            <family val="0"/>
          </rPr>
          <t>David:</t>
        </r>
        <r>
          <rPr>
            <sz val="8"/>
            <rFont val="Tahoma"/>
            <family val="0"/>
          </rPr>
          <t xml:space="preserve">
fx from p&amp;l</t>
        </r>
      </text>
    </comment>
    <comment ref="D17" authorId="0">
      <text>
        <r>
          <rPr>
            <b/>
            <sz val="8"/>
            <rFont val="Tahoma"/>
            <family val="0"/>
          </rPr>
          <t xml:space="preserve">Yap Chee Hoe:
</t>
        </r>
        <r>
          <rPr>
            <sz val="8"/>
            <rFont val="Tahoma"/>
            <family val="2"/>
          </rPr>
          <t>Refer working on right.</t>
        </r>
        <r>
          <rPr>
            <sz val="8"/>
            <rFont val="Tahoma"/>
            <family val="0"/>
          </rPr>
          <t xml:space="preserve">
</t>
        </r>
      </text>
    </comment>
  </commentList>
</comments>
</file>

<file path=xl/sharedStrings.xml><?xml version="1.0" encoding="utf-8"?>
<sst xmlns="http://schemas.openxmlformats.org/spreadsheetml/2006/main" count="680" uniqueCount="441">
  <si>
    <t xml:space="preserve">In the Telco sector, the revenue decreased by 10% to RM25.6 million as compared to the previous quarter. The Telco sector continues to experience stiff competition and downward pricing pressure in the wholesale market that result in lower average revenue per minute. The continuous weakening of US dollar against Ringgit Malaysia also attributed to the overall decline in the Telco revenue.  Although revenue was down, the Telco sector achieved higher gross margins as compared to the previous quarter by focusing sales on higher margin accounts.   </t>
  </si>
  <si>
    <t>KCSB was incorporated in Malaysia on 30 August 2001. Its present authorised capital is RM100,000.00 divided into 100,000 ordinary shares of RM1.00 each and the total issued and paid-up capital of the KCSB is RM2.00 divided into 2 ordinary shares of RM1.00 each. KCSB has remained dormant since its incorporation. The Directors of KCSB do not have any intention to activate the Company for future plans. Therefore, the Directors are of the view that the Winding-Up is in the best interest of the Company. The Winding-Up is also part of the rationalisation and streamlining exercise of the Company.</t>
  </si>
  <si>
    <t>According to a 4 December 2007 report "New data from the annual study by Telegeography of the international voice market shows that the international traffic growth slowed sharply in 2006, to 10 percent , the lowest level in more than 20 years.  Since prices are falling while competition and complexity are continuing to grow , international carriers may be in for a rough ride in the coming years.  However, not all is bleak: cross-border VoIP traffic grew more than 30 percent in 2006, and VoIP emerged as the key driver of overall market growth.  In fact, 2006 may have been a tipping point in the international market:  VoIP traffic increased as much as TDM volumes, and VoIP is poised to overtake TDM traffic growth in 2007".  The Group is well aware of the competition and the market situation and has positioned itself well.  In the Telco sector, the Group is involved in the VoIP area. Its network is able to send and receive traffic from all VoIP networks. In the retail sector, the Group has launched products aimed for the VoIP market such as the broad band phone service.</t>
  </si>
  <si>
    <t>The interim financial statements were authorised for issue by the Board of Directors in accordance with a resolution of the directors on 31 December 2007.</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</si>
  <si>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</si>
  <si>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</si>
  <si>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</si>
  <si>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</si>
  <si>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</si>
  <si>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</si>
  <si>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</si>
  <si>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</si>
  <si>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</si>
  <si>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</si>
  <si>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</si>
  <si>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</si>
  <si>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</si>
  <si>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</si>
  <si>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</si>
  <si>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</si>
  <si>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</si>
  <si>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</si>
  <si>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</si>
  <si>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</si>
  <si>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</si>
  <si>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</si>
  <si>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B30</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</si>
  <si>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</si>
  <si>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</si>
  <si>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</si>
  <si>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</si>
  <si>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</si>
  <si>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</si>
  <si>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</si>
  <si>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</si>
  <si>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</si>
  <si>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</si>
  <si>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</si>
  <si>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</si>
  <si>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</si>
  <si>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</si>
  <si>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</si>
  <si>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</si>
  <si>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</si>
  <si>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</si>
  <si>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</si>
  <si>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</si>
  <si>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</si>
  <si>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</si>
  <si>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</si>
  <si>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</si>
  <si>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</si>
  <si>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</si>
  <si>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</si>
  <si>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</si>
  <si>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</si>
  <si>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Note</t>
  </si>
  <si>
    <t>There were no acquisitions or disposals of unquoted investments and properties during the quarter ended 31 October 2007.</t>
  </si>
  <si>
    <t>There were no acquisitions or disposals of quoted securities during the quarter ended 31 October 2007.</t>
  </si>
  <si>
    <t>As at 31 October 2007, TTI did not use the Overdraft facility (CAD188,000 - 31 October 2006).</t>
  </si>
  <si>
    <t>Hire purchase loan</t>
  </si>
  <si>
    <t>LT portion of Hire purchase loan</t>
  </si>
  <si>
    <t>FOR THE THIRD QUARTER ENDED 31 OCTOBER 2007</t>
  </si>
  <si>
    <t>Net loss for the period</t>
  </si>
  <si>
    <t>Profit / (loss) before taxation</t>
  </si>
  <si>
    <t>Quarterly report on consolidated results for the third quarter ended 31 October 2007</t>
  </si>
  <si>
    <t>consolidated results for the three month quarter ended 31 October 2007.</t>
  </si>
  <si>
    <t>As at 31 October</t>
  </si>
  <si>
    <t>At 31 October 2007</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</si>
  <si>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</si>
  <si>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</si>
  <si>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</si>
  <si>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</si>
  <si>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</si>
  <si>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</si>
  <si>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</si>
  <si>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</si>
  <si>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</si>
  <si>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Loan payable/Bank loan</t>
  </si>
  <si>
    <t>Q4</t>
  </si>
  <si>
    <t>Gross interest income</t>
  </si>
  <si>
    <t>Gross interest expense</t>
  </si>
  <si>
    <t>Current Q</t>
  </si>
  <si>
    <t>Prec Yr Corr Q</t>
  </si>
  <si>
    <t>Curr YTD</t>
  </si>
  <si>
    <t>Prec Yr Corr Pd</t>
  </si>
  <si>
    <t>In RM</t>
  </si>
  <si>
    <t>Gross interest income - Q4</t>
  </si>
  <si>
    <t>KCI- USD</t>
  </si>
  <si>
    <t>KNI - CAD</t>
  </si>
  <si>
    <t>TTI-CAD</t>
  </si>
  <si>
    <t>TTA-AUS</t>
  </si>
  <si>
    <t>Deferred tax asset</t>
  </si>
  <si>
    <t>Net cash used in investing activities</t>
  </si>
  <si>
    <t>The unaudited Condensed Consolidated Statement of Changes in Equity should be read in conjunction with the audited financial statements for the year ended 31 January 2007 and the accompanying explanatory notes attached to the interim financial statements.</t>
  </si>
  <si>
    <t>Income tax (recovery):</t>
  </si>
  <si>
    <t>Development costs</t>
  </si>
  <si>
    <t xml:space="preserve">During the previous fiscal year, a subsidiary of the Company received a letter from a long distance carrier (“Carrier”) claiming that the subsidiary owed USD$784,989 for trade receivables and interest.  The Carrier and the subsidiary were involved in service agreements where each party sold telecommunications services to each other.    The Company disagrees with the claims and in fact maintains that it is the Company's subsidiary that is owed USD$156,749 by the Carrier.  Full provision was made against this receivable in the books of the subsidiary. </t>
  </si>
  <si>
    <t>Retained earnings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</si>
  <si>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</si>
  <si>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As at 31 October 2007, CAD 153,880 (nil - 31 October 2006) of the Operating Loan facility had been utilised.</t>
  </si>
  <si>
    <t>Administrative expenses</t>
  </si>
  <si>
    <t>Selling and marketing expenses</t>
  </si>
  <si>
    <t>Other expenses</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</si>
  <si>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</si>
  <si>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Facilities          :</t>
  </si>
  <si>
    <t>Purposes        :</t>
  </si>
  <si>
    <t>To assist in financing the day-to-day working capital requirements of TTI.</t>
  </si>
  <si>
    <t>Status               :</t>
  </si>
  <si>
    <t xml:space="preserve">TTUSA received the approval from FCC on the International 214 transfer and the Domestic 214 transfer on 11 January 2007 and 23 January 2007 respectively. Subsequent to the FCC approval, on 8 March 2007, the escrow agent released the sum of USD 1,471,040 to Yestel, with the balance of USD100,000 plus all of the interest accrued being held back under the escrow. Upon the release of the funds, TTUSA legal counsel has confirmed with Yestel’s lawyer that the following items were agreed : </t>
  </si>
  <si>
    <t>There were no capital commitments as at the date of this announcement.</t>
  </si>
  <si>
    <t>Profit/(loss) before taxation</t>
  </si>
  <si>
    <t>Profit/(loss) for the period</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</si>
  <si>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</si>
  <si>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</si>
  <si>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</si>
  <si>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</si>
  <si>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</si>
  <si>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</si>
  <si>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During the quarter under review, there were no items or events that arose, which affected assets, liabilities, equity, net income or cash flows, that are unusual by reason of their nature, size or incidence.</t>
  </si>
  <si>
    <t>Please refer to Note A15 for status of corporate proposals.</t>
  </si>
  <si>
    <t xml:space="preserve">Restricted cash </t>
  </si>
  <si>
    <t>As performance bonds, tender deposits, earnest money for tender/ security deposits in favour of statutory bodies and/ or other parties acceptable to AmBank.</t>
  </si>
  <si>
    <t>On 31 October 2007, the Company annnouced the completion of the Proposed Acquisition.</t>
  </si>
  <si>
    <t>There were no changes in the composition of the Group during the quarter under review.</t>
  </si>
  <si>
    <t>The accounting policies and methods of computation used in the presentation of the quarterly financial statements are consistent with those applied in the latest audited annual financial statements ended 31 January 2007 except for the adoption of FRS 124 : Related Party Disclosures. The adoption of FRS 124 has no significant impact on the Group.</t>
  </si>
  <si>
    <t>Segment information (Contd.)</t>
  </si>
  <si>
    <t>Cash flows generated from / (used in) operations</t>
  </si>
  <si>
    <t>Net cash generated from / (used in) operating activities</t>
  </si>
  <si>
    <t>Net increase / (decrease) in cash and cash equivalents</t>
  </si>
  <si>
    <t>Income taxes (paid) refund</t>
  </si>
  <si>
    <t>Income taxes refunded (paid)</t>
  </si>
  <si>
    <t>paid</t>
  </si>
  <si>
    <t>refund</t>
  </si>
  <si>
    <t>Income tax paid/( refund)</t>
  </si>
  <si>
    <t>KCHK</t>
  </si>
  <si>
    <t>TTA</t>
  </si>
  <si>
    <t>AUD</t>
  </si>
  <si>
    <t>KCUSA</t>
  </si>
  <si>
    <t>recovery</t>
  </si>
  <si>
    <t>Net profit (loss) after taxation (RM'000)</t>
  </si>
  <si>
    <t>YTD</t>
  </si>
  <si>
    <t>Intangible assets</t>
  </si>
  <si>
    <t>Deferred tax assets</t>
  </si>
  <si>
    <t>Borrowing</t>
  </si>
  <si>
    <t>Malaysian income tax</t>
  </si>
  <si>
    <t>PERIOD</t>
  </si>
  <si>
    <t>ok</t>
  </si>
  <si>
    <t>Net foreign exchange loss</t>
  </si>
  <si>
    <t>Profit from operations before tax</t>
  </si>
  <si>
    <t xml:space="preserve">The Group's revenue decreased by RM26.2 million or 40% compared to RM64.3 million from the preceding year's corresponding quarter.  The decrease was mainly due to the much stiffer competition in the marketplace and the immense downward pricing pressure. In addition, the strengthening of Ringgit Malaysia against US Dollar also contributed to lower revenue since most of the Company sales were in US currency. </t>
  </si>
  <si>
    <t>The Group's profit before tax increased by RM184,000 to RM406,000 compared to the preceding year's corresponding quarter of RM222,000, and was mainly the result of cost streamlining efforts by the Group and the cost effect of ESOS valuation in the preceding year.</t>
  </si>
  <si>
    <t>On 27 November 2006, the credit facilities were modified subject to the terms and conditions stated in the facility letter.  During the current quarter, certain financial covenants were not met and it was agreed that the facility revert back to the terms and conditions of the offer dated 25 January 2006 while the Bank and TTI/KNI negotiate new terms.  The 25 January 2006 terms are as follows:</t>
  </si>
  <si>
    <t>Loss on disposal of fixed assets</t>
  </si>
  <si>
    <t>Loss on disposal of property, plant and equipment</t>
  </si>
  <si>
    <t>At October 31, 2007</t>
  </si>
  <si>
    <t>Q1</t>
  </si>
  <si>
    <t>CAD</t>
  </si>
  <si>
    <t>TTI</t>
  </si>
  <si>
    <t>KCI</t>
  </si>
  <si>
    <t>USD</t>
  </si>
  <si>
    <t>VCSB</t>
  </si>
  <si>
    <t>KGTB</t>
  </si>
  <si>
    <t>KNI</t>
  </si>
  <si>
    <t>Workings</t>
  </si>
  <si>
    <t>** SC had vide their letter dated 28 August 2007 approved the Proposed Extension for the utilisation of R &amp; D cost to 22 August 2009.</t>
  </si>
  <si>
    <t>The condensed consolidated income statements should be read in conjunction with the audited financial statements for the year ended 31 January 2007 and the accompanying explanatory notes attached to the interim financial statements.</t>
  </si>
  <si>
    <t>Inventories, at cost</t>
  </si>
  <si>
    <t>Amounts due from related parties</t>
  </si>
  <si>
    <t>Amounts due to related parties</t>
  </si>
  <si>
    <t>annual audited financial statements for the period ended 31 January 2007.</t>
  </si>
  <si>
    <t>At 1 February 2007</t>
  </si>
  <si>
    <t>3 months</t>
  </si>
  <si>
    <t>ended</t>
  </si>
  <si>
    <t>Property, plant and equipment</t>
  </si>
  <si>
    <t>Others</t>
  </si>
  <si>
    <t>On 28 April 2006, KeyWest announced that the estimated timeframe for the completion of the Proposed Acquisition is revised from 30 April 2006 to the end of May 2006.</t>
  </si>
  <si>
    <t>On 31 May 2006, KeyWest announced that the estimated timeframe for the completion of the Proposed Acquisition has been delayed from end of May 2006 since certain conditions in the APA have not been met.  The completion will occur at such date upon which all conditions to the closing described in the APA have been met regarding the assets being transferred.  An immediate announcement will be made upon the completion of the Proposed Acquisition.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</si>
  <si>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</si>
  <si>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</si>
  <si>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</si>
  <si>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</si>
  <si>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</si>
  <si>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</si>
  <si>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</si>
  <si>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</si>
  <si>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</si>
  <si>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</si>
  <si>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</si>
  <si>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</si>
  <si>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</si>
  <si>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</si>
  <si>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</si>
  <si>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</si>
  <si>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</si>
  <si>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</si>
  <si>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</si>
  <si>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</si>
  <si>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</si>
  <si>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</si>
  <si>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</si>
  <si>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</si>
  <si>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</si>
  <si>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</si>
  <si>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</si>
  <si>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</si>
  <si>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</si>
  <si>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</si>
  <si>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</si>
  <si>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</si>
  <si>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</si>
  <si>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</si>
  <si>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</si>
  <si>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</si>
  <si>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</si>
  <si>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</si>
  <si>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</si>
  <si>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As at 31 October 2007, collectively, TTI/KNI have utilised USD 190,000  ($56,500 - 31 October 2006) of the guarantee lines.</t>
  </si>
  <si>
    <t>As at 31 October 2007, VCSB has utilised RM 3,925,000 of the OD facility.</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</si>
  <si>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October 2007, VCSB had made sixteen (19) instalment payments totalling RM70,100 (RM25,800 - 31 October 2006).</t>
  </si>
  <si>
    <t>As at 31 October 2007, VCSB has utilised RM100,000 of the BG facility.</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</si>
  <si>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</si>
  <si>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</si>
  <si>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</si>
  <si>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</si>
  <si>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</si>
  <si>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</si>
  <si>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</si>
  <si>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</si>
  <si>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</si>
  <si>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</si>
  <si>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</si>
  <si>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</si>
  <si>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</si>
  <si>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</si>
  <si>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</si>
  <si>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</si>
  <si>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</si>
  <si>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</si>
  <si>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</si>
  <si>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</si>
  <si>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</si>
  <si>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</si>
  <si>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</si>
  <si>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</si>
  <si>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</si>
  <si>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</si>
  <si>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</si>
  <si>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</si>
  <si>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</si>
  <si>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</si>
  <si>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</si>
  <si>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</si>
  <si>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</si>
  <si>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</si>
  <si>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</si>
  <si>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</si>
  <si>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</si>
  <si>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</si>
  <si>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</si>
  <si>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</si>
  <si>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</si>
  <si>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</si>
  <si>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</si>
  <si>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 xml:space="preserve">On 6 July 2007, KeyWest announced that the transaction has not closed as the parties continue to reconcile charges related to operation of the business after execution of the purchase agreement.  The parties, through their respective legal counsel are working together to settle the issues in good faith and are working amicably and both counsel believe all issues will be resolved and the closing will occur by 31 August 2007. </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</si>
  <si>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</si>
  <si>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</si>
  <si>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</si>
  <si>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</si>
  <si>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</si>
  <si>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</si>
  <si>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</si>
  <si>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</si>
  <si>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</si>
  <si>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</si>
  <si>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</si>
  <si>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</si>
  <si>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</si>
  <si>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</si>
  <si>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</si>
  <si>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Other receivables</t>
  </si>
  <si>
    <t>Other payables</t>
  </si>
  <si>
    <t>Taxes payable</t>
  </si>
  <si>
    <t>Basic earnings per share (sen)</t>
  </si>
  <si>
    <t>Note:</t>
  </si>
  <si>
    <t>The unaudited Condensed Consolidated Balance Sheet should be read in conjunction with the company's</t>
  </si>
  <si>
    <t>Telco product and services</t>
  </si>
  <si>
    <t>Retail product and services</t>
  </si>
  <si>
    <t>The interim financial report should be read in conjunction with the audited financial statements of Key West Global Telecommunications Berhad ("KeyWest" or "the Company") for the period ended 31 January 2007.</t>
  </si>
  <si>
    <t>The accounting policies and methods of computation adopted by KeyWest and its subsidiary corporations ("KeyWest Group" or "the Group") in this interim financial report are consistent with those adopted in the annual financial statements for the period ended 31 January 2007 except as disclosed in Note A2.</t>
  </si>
  <si>
    <t>The auditors' report on the financial statements for the period ended 31 January 2007 was not qualified.</t>
  </si>
  <si>
    <t>Q1-2008</t>
  </si>
  <si>
    <t>FY 2008</t>
  </si>
  <si>
    <t>Foreign exchange reserve</t>
  </si>
  <si>
    <t>Reserve</t>
  </si>
  <si>
    <t>Days</t>
  </si>
  <si>
    <t>Weighted average number of ordinary shares in issue ('000)</t>
  </si>
  <si>
    <t>Q2-2008</t>
  </si>
  <si>
    <t>KEY WEST GLOBAL TELECOMMUNICATIONS BERHAD</t>
  </si>
  <si>
    <t>(Company No. 643114-X)</t>
  </si>
  <si>
    <t>UNAUDITED QUARTERLY REPORT</t>
  </si>
  <si>
    <t>Expenses carried forward</t>
  </si>
  <si>
    <t>Trade receivables</t>
  </si>
  <si>
    <t>Provision for liabilities</t>
  </si>
  <si>
    <t>Deferred tax liability</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</si>
  <si>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</si>
  <si>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</si>
  <si>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</si>
  <si>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</si>
  <si>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</si>
  <si>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</si>
  <si>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</si>
  <si>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</si>
  <si>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</si>
  <si>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</si>
  <si>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</si>
  <si>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</si>
  <si>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</si>
  <si>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</si>
  <si>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</si>
  <si>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</si>
  <si>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</si>
  <si>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</si>
  <si>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</si>
  <si>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 xml:space="preserve">At 31 October 2006 </t>
  </si>
  <si>
    <t xml:space="preserve">As at 31 October 2007, the total proceeds from the IPO and Rights Issue were utilised as follows:  </t>
  </si>
  <si>
    <t>Operating profit before working capital changes</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</si>
  <si>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</si>
  <si>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</si>
  <si>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</si>
  <si>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</si>
  <si>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</si>
  <si>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</si>
  <si>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</si>
  <si>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Corporate Proposal</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</si>
  <si>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</si>
  <si>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</si>
  <si>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</si>
  <si>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</si>
  <si>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</si>
  <si>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</si>
  <si>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</si>
  <si>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</si>
  <si>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</si>
  <si>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</si>
  <si>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</si>
  <si>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</si>
  <si>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</si>
  <si>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</si>
  <si>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</si>
  <si>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</si>
  <si>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</si>
  <si>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</si>
  <si>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 xml:space="preserve">Share issuance </t>
  </si>
  <si>
    <t>Acquisition of KCI / Issuance of shares</t>
  </si>
  <si>
    <t>Net cash generated from financing activities</t>
  </si>
  <si>
    <t>Cash flows from financing activities</t>
  </si>
  <si>
    <t>Cash flows used in investing activities</t>
  </si>
  <si>
    <t>Inventories</t>
  </si>
  <si>
    <t>3) The balance of $100,000 plus an amount equal to all of the interest accrued in the escrow is being held back under the escrow;</t>
  </si>
  <si>
    <t>5) Yestel, Inc. shall reimburse TTUSA for bills that were paid by manager but were not specifically part of the management agreement.  Both TTUSA and Yestel shall mutually agree upon which bills were owed by Yestel and which bills were owed by TTUSA.  In the event the parties cannot agree, the disputed amount shall be submitted for judicial determination pursuant to the dispute resolution provision of the Escrow Agreement.</t>
  </si>
  <si>
    <t>For the three months ended 31 October 2007</t>
  </si>
  <si>
    <t>For the year to date ended 31 October 2007</t>
  </si>
  <si>
    <t xml:space="preserve">6) Yestel shall provide the manager and TTUSA with a final signed off release/indemnification agreement in substantially the same for as set forth in the APA and Guaranty Agreement.  </t>
  </si>
  <si>
    <t xml:space="preserve">1) Closing date will be 1 May 2007; </t>
  </si>
  <si>
    <t>2) The management agreement continues until Closing and shall automatically cease without any further notice of either party. Until 1 May 2007, Yestel continues to bill customers with his format and charges and file taxes, and TTUSA will continue to pay the taxes on behalf of Yestel, Inc.;</t>
  </si>
  <si>
    <t>The Group's profit before taxation for the current quarter ended 31 October 2007 of RM406,000 represents a decrease of RM179,000 over the profit before taxation of RM585,000 for the previous quarter ended 31 July 2007. The decrease was mainly contributed by the recognition of research and development cost as expense during the quarter.</t>
  </si>
  <si>
    <t>The revenue from Retail sector remained stable for the quarter. However, the profit before taxation for the quarter shown an improvement of 33% to RM724,000 due to decrease in selling and marketing expenses.</t>
  </si>
  <si>
    <t>For the quarter ended, the Group recorded revenue of RM38.1 million and profit before tax of RM406,000.  The mix of revenue was 67% from Telco (RM25.6 million) and 33% from Retail (RM12.5 million).</t>
  </si>
  <si>
    <t>The Winding-Up of KCSB is expected to be completed by the second quarter of 2008.</t>
  </si>
  <si>
    <t>On 26 December 2007, Key West announced that its wholly own subsidiary, Key West Communications Sdn Bhd ("KCSB"), had commenced members' voluntary winding-up (the "Winding-Up") pursuant to Section 254(1) of the Companies Act, 1965. Pursuant thereto, Ms. Chua Siew Chuan of No. 6, Jalan SS14/8E, Subang Jaya, 47500 Petaling Jaya, Selangor Darul Ehsan was appointed as the Liquidator for the purpose of the Winding-Up.</t>
  </si>
  <si>
    <t>4) Prior to 1 May 2007, TTUSA and Yestel shall have determined whether any amounts should be returned to TTUSA from the proceeds remaining in the Escrow account for some outstanding issues;</t>
  </si>
  <si>
    <t>7) Yestel continues to support TTUSA for 6 months or when needed and if necessary on the training of the programming. TTUSA will pay Yestel USD 100.00 per hour for any time required to spend assisting TTUSA after 1 May 2007.</t>
  </si>
  <si>
    <t xml:space="preserve">No legal actions have been commenced against either party.   </t>
  </si>
  <si>
    <t>Note 1 **</t>
  </si>
  <si>
    <t>The Group borrowings consist of the following:</t>
  </si>
  <si>
    <t>Loan drawn down</t>
  </si>
  <si>
    <t>Cash and cash equivalents at 1 February 2007</t>
  </si>
  <si>
    <t>Cash and cash equivalents at 30 April 2007</t>
  </si>
  <si>
    <t>Amortisation of development costs</t>
  </si>
  <si>
    <t>unrealised forex</t>
  </si>
  <si>
    <t>must zero</t>
  </si>
  <si>
    <t>company's annual audited financial statements for the period ended 31 January 2007.</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</si>
  <si>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</si>
  <si>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</si>
  <si>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</si>
  <si>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</si>
  <si>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</si>
  <si>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</si>
  <si>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</si>
  <si>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</si>
  <si>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</si>
  <si>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</si>
  <si>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</si>
  <si>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</si>
  <si>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As consideration for TTUSA providing to YesTel the management services described above, YesTel agrees to pay TTUSA a fee equal to the revenues generated from the business managed by TTUSA minus all expenses paid ("Net Profit").  Yestel has granted TTUSA the right to pay itself the Net Profit starting from 21 July 2006 until termination of the Management Agreement.  In the event of termination of the APA, TTUSA has agreed to return all assets to YesTel in substantially the same condition as they were in immediately prior to the Management Agreement and shall immediately relinquish to YesTel all rights obtained under the Management Agreement.  In addition, upon termination of the APA, YesTel will return all monies previously paid by TTUSA pursuant to the APA.</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</si>
  <si>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</si>
  <si>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Financing</t>
  </si>
  <si>
    <t>VCSB (Q3)</t>
  </si>
  <si>
    <t>RM</t>
  </si>
  <si>
    <t>TTI        in CAD coverted to RM</t>
  </si>
  <si>
    <t>Q2 YTD</t>
  </si>
  <si>
    <t>Borrower: Times Telecom Inc.  ("TTI")</t>
  </si>
  <si>
    <t>CAD 350,000 non-revolving demand term loan ("the Overdraft").</t>
  </si>
  <si>
    <t>The Group's revenue for the financial period ended 31 October 2007 was RM131.9 million with profit before tax of RM2.1 million.  Approximately 72% of the revenue was derived from the Telco sector (RM95.6 million) and 28% from the Retail sector (RM36.3 million).</t>
  </si>
  <si>
    <t>CAD 100,000 guarantee line as a sub-limit of the Overdraft ("the TTI Guarantee")</t>
  </si>
  <si>
    <t>To issue guarantees to third party telecommunications providers.</t>
  </si>
  <si>
    <t>Borrower: Keywest Networks (Canada) Inc.   ("KNI")</t>
  </si>
  <si>
    <t>CAD 250,000 non-revolving demand term loan ("the Operating Loan")</t>
  </si>
  <si>
    <t>To assist in financing the capital requirements of KNI.</t>
  </si>
  <si>
    <t>CAD 100,000 guarantee line as a sub-limit of the Overdraft ("the KNI Guarantee")</t>
  </si>
  <si>
    <t>9 months ended</t>
  </si>
  <si>
    <t xml:space="preserve">For the three months ended 31 October 2006 </t>
  </si>
  <si>
    <t>For the year to date ended 31 October 2006</t>
  </si>
  <si>
    <t>In consideration of HSBC Bank Canada agreeing to grant credit facilities to Times Telecom Inc. and Keywest Networks (Canada) Inc., for purposes and upon the terms and conditions as stipulated in the Bank's Letter of Offer dated 25 January 2006,  Keywest Communications (USA) Inc., has provided a Corporate Guarantee in favour of the Bank upon the terms and conditions as stipulated in the Corporate Guarantee Agreement.</t>
  </si>
  <si>
    <t>&lt;see below&gt;</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</si>
  <si>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</si>
  <si>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(a)</t>
  </si>
  <si>
    <t>(b)</t>
  </si>
  <si>
    <t>Equity holder of the parent</t>
  </si>
  <si>
    <t>NON-CURRENT LIABILITIES</t>
  </si>
  <si>
    <t>TOTAL ASSETS</t>
  </si>
  <si>
    <t>EQUITY AND LIABILITIES</t>
  </si>
  <si>
    <t>Total liabilities</t>
  </si>
  <si>
    <t>TOTAL EQUITY AND LIABILITIES</t>
  </si>
  <si>
    <t>Finance costs</t>
  </si>
  <si>
    <t>(c)</t>
  </si>
  <si>
    <t xml:space="preserve">The preceding year profit from operations before tax includes the effects of FRS 2 - Share-based payment.  There were no effects of FRS 2 in the current year. </t>
  </si>
  <si>
    <t>Other investment</t>
  </si>
  <si>
    <t>Deferred tax liabilities</t>
  </si>
  <si>
    <t>Q1-2007</t>
  </si>
  <si>
    <t>FY 2006</t>
  </si>
  <si>
    <t>FY 2007</t>
  </si>
  <si>
    <t>Net assets per share (RM)</t>
  </si>
  <si>
    <t>Cash and cash equivalents at beginning of period</t>
  </si>
  <si>
    <t>Cash and cash equivalents at end of period</t>
  </si>
  <si>
    <t>Share-based payment under ESOS</t>
  </si>
  <si>
    <t>As previously stated</t>
  </si>
  <si>
    <t>At 1 February 2006</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</si>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</sst>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 numFmtId="217" formatCode="_(* #,##0.00_);_(* \(#,##0.00\);_(* &quot;-&quot;_);_(@_)"/>
    <numFmt numFmtId="218" formatCode="_(* #,##0.000_);_(* \(#,##0.000\);_(* &quot;-&quot;_);_(@_)"/>
    <numFmt numFmtId="219" formatCode="_(* #,##0.000_);_(* \(#,##0.000\);_(* &quot;-&quot;???_);_(@_)"/>
    <numFmt numFmtId="220" formatCode="0.000000"/>
  </numFmts>
  <fonts count="40">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9"/>
      <color indexed="12"/>
      <name val="Arial"/>
      <family val="2"/>
    </font>
    <font>
      <sz val="16"/>
      <name val="Arial"/>
      <family val="0"/>
    </font>
    <font>
      <b/>
      <sz val="9"/>
      <color indexed="12"/>
      <name val="Arial"/>
      <family val="2"/>
    </font>
    <font>
      <sz val="9"/>
      <color indexed="8"/>
      <name val="Arial"/>
      <family val="2"/>
    </font>
    <font>
      <b/>
      <sz val="9"/>
      <color indexed="10"/>
      <name val="Arial"/>
      <family val="2"/>
    </font>
    <font>
      <u val="single"/>
      <sz val="9"/>
      <name val="Arial"/>
      <family val="2"/>
    </font>
    <font>
      <i/>
      <sz val="9"/>
      <color indexed="48"/>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s>
  <borders count="31">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54">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3"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4" fillId="8" borderId="0" xfId="15" applyNumberFormat="1" applyFont="1" applyFill="1" applyBorder="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184" fontId="4" fillId="0" borderId="0" xfId="0" applyNumberFormat="1" applyFont="1" applyAlignment="1">
      <alignmen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4" fillId="0" borderId="4" xfId="15" applyNumberFormat="1" applyFont="1" applyFill="1" applyBorder="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center"/>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0" fontId="0" fillId="0" borderId="0" xfId="0" applyFont="1" applyFill="1" applyAlignment="1">
      <alignment vertical="top" wrapText="1"/>
    </xf>
    <xf numFmtId="184" fontId="4" fillId="0" borderId="5"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0" fontId="4" fillId="0" borderId="0" xfId="32" applyFont="1" applyFill="1" applyAlignment="1">
      <alignment horizontal="left" vertical="top"/>
      <protection/>
    </xf>
    <xf numFmtId="0" fontId="4" fillId="0" borderId="0" xfId="32" applyFont="1" applyFill="1" applyAlignment="1">
      <alignment vertical="top" wrapText="1"/>
      <protection/>
    </xf>
    <xf numFmtId="0" fontId="4" fillId="0" borderId="0" xfId="0" applyFont="1" applyFill="1" applyAlignment="1">
      <alignment vertical="top" wrapText="1"/>
    </xf>
    <xf numFmtId="0" fontId="4" fillId="0" borderId="0" xfId="32" applyFont="1" applyFill="1" applyAlignment="1">
      <alignment wrapText="1"/>
      <protection/>
    </xf>
    <xf numFmtId="0" fontId="4" fillId="0" borderId="0" xfId="0" applyFont="1" applyAlignment="1">
      <alignment/>
    </xf>
    <xf numFmtId="200" fontId="4" fillId="0" borderId="0" xfId="15" applyNumberFormat="1" applyFont="1" applyFill="1" applyAlignment="1">
      <alignment/>
    </xf>
    <xf numFmtId="184" fontId="0" fillId="0" borderId="1" xfId="0" applyNumberFormat="1" applyBorder="1" applyAlignment="1">
      <alignment/>
    </xf>
    <xf numFmtId="0" fontId="4" fillId="0" borderId="6" xfId="32" applyFont="1" applyFill="1" applyBorder="1" applyAlignment="1">
      <alignment vertical="top"/>
      <protection/>
    </xf>
    <xf numFmtId="0" fontId="4" fillId="0" borderId="7"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4" fillId="0" borderId="5" xfId="15" applyNumberFormat="1" applyFont="1" applyFill="1" applyBorder="1" applyAlignment="1">
      <alignment/>
    </xf>
    <xf numFmtId="0" fontId="0" fillId="0" borderId="0" xfId="0" applyFill="1" applyAlignment="1">
      <alignment wrapText="1"/>
    </xf>
    <xf numFmtId="0" fontId="4" fillId="0" borderId="0" xfId="32" applyFont="1" applyFill="1" applyAlignment="1">
      <alignment horizontal="left" vertical="top" wrapText="1"/>
      <protection/>
    </xf>
    <xf numFmtId="0" fontId="6" fillId="7" borderId="0" xfId="0" applyFont="1" applyFill="1" applyAlignment="1">
      <alignment horizontal="center"/>
    </xf>
    <xf numFmtId="0" fontId="4" fillId="0" borderId="0" xfId="31" applyFont="1" applyFill="1" applyAlignment="1">
      <alignment horizontal="justify" vertical="center"/>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0" fontId="6" fillId="0" borderId="0" xfId="32" applyFont="1" applyFill="1" applyAlignment="1">
      <alignment vertical="top" wrapText="1"/>
      <protection/>
    </xf>
    <xf numFmtId="184" fontId="6" fillId="0" borderId="8" xfId="15" applyNumberFormat="1" applyFont="1" applyFill="1" applyBorder="1" applyAlignment="1">
      <alignment/>
    </xf>
    <xf numFmtId="184" fontId="6" fillId="0" borderId="0" xfId="0" applyNumberFormat="1" applyFont="1" applyAlignment="1">
      <alignment/>
    </xf>
    <xf numFmtId="171" fontId="4" fillId="0" borderId="7" xfId="32" applyNumberFormat="1" applyFont="1" applyFill="1" applyBorder="1" applyAlignment="1">
      <alignment vertical="top"/>
      <protection/>
    </xf>
    <xf numFmtId="171" fontId="4" fillId="0" borderId="0" xfId="32" applyNumberFormat="1" applyFont="1" applyFill="1" applyBorder="1" applyAlignment="1">
      <alignment vertical="top"/>
      <protection/>
    </xf>
    <xf numFmtId="0" fontId="0" fillId="0" borderId="0" xfId="0" applyFill="1" applyAlignment="1">
      <alignment vertical="top" wrapText="1"/>
    </xf>
    <xf numFmtId="0" fontId="4" fillId="0" borderId="0" xfId="0" applyFont="1" applyFill="1" applyAlignment="1">
      <alignment vertical="top"/>
    </xf>
    <xf numFmtId="0" fontId="27" fillId="0" borderId="0" xfId="32" applyFont="1" applyFill="1" applyAlignment="1">
      <alignment horizontal="left" vertical="top"/>
      <protection/>
    </xf>
    <xf numFmtId="0" fontId="27" fillId="0" borderId="0" xfId="0" applyFont="1" applyFill="1" applyAlignment="1">
      <alignment horizontal="left"/>
    </xf>
    <xf numFmtId="0" fontId="3" fillId="7" borderId="0" xfId="0" applyFont="1" applyFill="1" applyAlignment="1">
      <alignment horizontal="left"/>
    </xf>
    <xf numFmtId="184" fontId="32" fillId="0" borderId="0" xfId="15" applyNumberFormat="1" applyFont="1" applyFill="1" applyBorder="1" applyAlignment="1">
      <alignment/>
    </xf>
    <xf numFmtId="184" fontId="4" fillId="0" borderId="0" xfId="0" applyNumberFormat="1" applyFont="1" applyFill="1" applyAlignment="1">
      <alignment/>
    </xf>
    <xf numFmtId="184" fontId="4" fillId="8" borderId="0" xfId="15" applyNumberFormat="1" applyFont="1" applyFill="1" applyAlignment="1">
      <alignment/>
    </xf>
    <xf numFmtId="171" fontId="4" fillId="0" borderId="0" xfId="0" applyNumberFormat="1" applyFont="1" applyFill="1" applyAlignment="1">
      <alignment/>
    </xf>
    <xf numFmtId="16" fontId="4" fillId="0" borderId="0" xfId="0" applyNumberFormat="1" applyFont="1" applyFill="1" applyAlignment="1">
      <alignment/>
    </xf>
    <xf numFmtId="184" fontId="6" fillId="0" borderId="0" xfId="15" applyNumberFormat="1" applyFont="1" applyFill="1" applyAlignment="1">
      <alignment horizontal="center"/>
    </xf>
    <xf numFmtId="0" fontId="0" fillId="0" borderId="0" xfId="0" applyAlignment="1" applyProtection="1">
      <alignment/>
      <protection locked="0"/>
    </xf>
    <xf numFmtId="0" fontId="4" fillId="10" borderId="0" xfId="0" applyFont="1" applyFill="1" applyAlignment="1">
      <alignment/>
    </xf>
    <xf numFmtId="0" fontId="0" fillId="0" borderId="0" xfId="0" applyFill="1" applyAlignment="1">
      <alignment horizontal="right"/>
    </xf>
    <xf numFmtId="0" fontId="0" fillId="0" borderId="0" xfId="0" applyFill="1" applyAlignment="1">
      <alignment/>
    </xf>
    <xf numFmtId="0" fontId="33" fillId="0" borderId="0" xfId="0" applyFont="1" applyFill="1" applyAlignment="1">
      <alignment horizontal="center"/>
    </xf>
    <xf numFmtId="184" fontId="34" fillId="8" borderId="0" xfId="15" applyNumberFormat="1" applyFont="1" applyFill="1" applyBorder="1" applyAlignment="1">
      <alignment/>
    </xf>
    <xf numFmtId="0" fontId="6" fillId="10" borderId="0" xfId="0" applyFont="1" applyFill="1" applyAlignment="1">
      <alignment/>
    </xf>
    <xf numFmtId="184" fontId="4" fillId="10" borderId="0" xfId="15" applyNumberFormat="1" applyFont="1" applyFill="1" applyAlignment="1">
      <alignment/>
    </xf>
    <xf numFmtId="184" fontId="4" fillId="10" borderId="0" xfId="0" applyNumberFormat="1" applyFont="1" applyFill="1" applyAlignment="1">
      <alignment/>
    </xf>
    <xf numFmtId="0" fontId="6" fillId="10" borderId="0" xfId="0" applyFont="1" applyFill="1" applyAlignment="1">
      <alignment horizontal="center"/>
    </xf>
    <xf numFmtId="184" fontId="28" fillId="0" borderId="0" xfId="15" applyNumberFormat="1" applyFont="1" applyFill="1" applyAlignment="1">
      <alignment/>
    </xf>
    <xf numFmtId="0" fontId="35" fillId="0" borderId="0" xfId="0" applyFont="1" applyAlignment="1">
      <alignment horizontal="left"/>
    </xf>
    <xf numFmtId="0" fontId="4" fillId="0" borderId="0" xfId="0" applyFont="1" applyFill="1" applyAlignment="1">
      <alignment horizontal="left" vertical="top" wrapText="1"/>
    </xf>
    <xf numFmtId="43" fontId="4" fillId="0" borderId="0" xfId="15" applyFont="1" applyFill="1" applyAlignment="1">
      <alignment horizontal="center"/>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6" fillId="0" borderId="0" xfId="32" applyFont="1" applyFill="1" applyAlignment="1">
      <alignment horizontal="center" wrapText="1"/>
      <protection/>
    </xf>
    <xf numFmtId="15" fontId="6" fillId="0" borderId="0" xfId="32" applyNumberFormat="1" applyFont="1" applyFill="1" applyAlignment="1">
      <alignment horizontal="center" wrapText="1"/>
      <protection/>
    </xf>
    <xf numFmtId="15" fontId="6" fillId="0" borderId="0" xfId="32" applyNumberFormat="1" applyFont="1" applyFill="1" applyAlignment="1" quotePrefix="1">
      <alignment horizontal="center" wrapText="1"/>
      <protection/>
    </xf>
    <xf numFmtId="0" fontId="4" fillId="0" borderId="0" xfId="32" applyFont="1" applyFill="1" applyAlignment="1" quotePrefix="1">
      <alignment horizontal="left"/>
      <protection/>
    </xf>
    <xf numFmtId="184" fontId="4" fillId="0" borderId="0" xfId="32"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9" xfId="15" applyNumberFormat="1" applyFont="1" applyFill="1" applyBorder="1" applyAlignment="1">
      <alignment/>
    </xf>
    <xf numFmtId="184" fontId="4" fillId="0" borderId="0" xfId="0" applyNumberFormat="1" applyFont="1" applyFill="1" applyAlignment="1">
      <alignment horizontal="center"/>
    </xf>
    <xf numFmtId="43" fontId="4" fillId="0" borderId="0" xfId="15" applyFont="1" applyFill="1" applyBorder="1" applyAlignment="1">
      <alignment/>
    </xf>
    <xf numFmtId="184" fontId="4" fillId="0" borderId="0" xfId="15" applyNumberFormat="1" applyFont="1" applyFill="1" applyAlignment="1">
      <alignment/>
    </xf>
    <xf numFmtId="0" fontId="0" fillId="0" borderId="0" xfId="0" applyFill="1" applyAlignment="1">
      <alignment horizontal="justify" vertical="top" wrapText="1"/>
    </xf>
    <xf numFmtId="0" fontId="4" fillId="12" borderId="0" xfId="0" applyFont="1" applyFill="1" applyAlignment="1">
      <alignment/>
    </xf>
    <xf numFmtId="184" fontId="34" fillId="13" borderId="0" xfId="15" applyNumberFormat="1" applyFont="1" applyFill="1" applyBorder="1" applyAlignment="1">
      <alignment/>
    </xf>
    <xf numFmtId="184" fontId="6" fillId="0" borderId="4" xfId="15" applyNumberFormat="1" applyFont="1" applyFill="1" applyBorder="1" applyAlignment="1">
      <alignment/>
    </xf>
    <xf numFmtId="184" fontId="4" fillId="0" borderId="0" xfId="15" applyNumberFormat="1" applyFont="1" applyFill="1" applyBorder="1" applyAlignment="1">
      <alignment horizontal="right"/>
    </xf>
    <xf numFmtId="184" fontId="6" fillId="0" borderId="3" xfId="15" applyNumberFormat="1" applyFont="1" applyFill="1" applyBorder="1" applyAlignment="1">
      <alignment/>
    </xf>
    <xf numFmtId="184" fontId="30" fillId="0" borderId="0" xfId="15" applyNumberFormat="1" applyFont="1" applyFill="1" applyBorder="1" applyAlignment="1">
      <alignment/>
    </xf>
    <xf numFmtId="184" fontId="31" fillId="0" borderId="0" xfId="15" applyNumberFormat="1" applyFont="1" applyFill="1" applyBorder="1" applyAlignment="1">
      <alignment/>
    </xf>
    <xf numFmtId="184" fontId="4" fillId="0" borderId="10" xfId="15" applyNumberFormat="1" applyFont="1" applyFill="1" applyBorder="1" applyAlignment="1">
      <alignment/>
    </xf>
    <xf numFmtId="187" fontId="4" fillId="0" borderId="0" xfId="15" applyNumberFormat="1" applyFont="1" applyFill="1" applyAlignment="1">
      <alignment/>
    </xf>
    <xf numFmtId="184" fontId="4" fillId="0" borderId="10" xfId="32" applyNumberFormat="1" applyFont="1" applyFill="1" applyBorder="1">
      <alignment/>
      <protection/>
    </xf>
    <xf numFmtId="0" fontId="0" fillId="0" borderId="0" xfId="0" applyFont="1" applyFill="1" applyAlignment="1">
      <alignment/>
    </xf>
    <xf numFmtId="184" fontId="4" fillId="0" borderId="0" xfId="32" applyNumberFormat="1" applyFont="1" applyFill="1" applyBorder="1">
      <alignment/>
      <protection/>
    </xf>
    <xf numFmtId="0" fontId="0" fillId="0" borderId="0" xfId="0" applyFont="1" applyFill="1" applyAlignment="1">
      <alignment vertical="center"/>
    </xf>
    <xf numFmtId="0" fontId="4" fillId="0" borderId="0" xfId="0" applyFont="1" applyFill="1" applyAlignment="1">
      <alignment horizontal="center" vertical="top" wrapText="1"/>
    </xf>
    <xf numFmtId="0" fontId="30" fillId="0" borderId="0" xfId="0" applyFont="1" applyFill="1" applyAlignment="1">
      <alignment vertical="top" wrapText="1"/>
    </xf>
    <xf numFmtId="0" fontId="30" fillId="0" borderId="0" xfId="32" applyFont="1" applyFill="1">
      <alignment/>
      <protection/>
    </xf>
    <xf numFmtId="15" fontId="4" fillId="0" borderId="0" xfId="32" applyNumberFormat="1" applyFont="1" applyFill="1">
      <alignment/>
      <protection/>
    </xf>
    <xf numFmtId="0" fontId="6" fillId="0" borderId="0" xfId="32" applyFont="1" applyFill="1" applyAlignment="1">
      <alignment horizontal="left"/>
      <protection/>
    </xf>
    <xf numFmtId="0" fontId="6" fillId="0" borderId="0" xfId="32" applyFont="1" applyFill="1">
      <alignment/>
      <protection/>
    </xf>
    <xf numFmtId="0" fontId="4" fillId="0" borderId="0" xfId="32" applyFont="1" applyFill="1">
      <alignment/>
      <protection/>
    </xf>
    <xf numFmtId="0" fontId="4" fillId="0" borderId="0" xfId="0" applyFont="1" applyFill="1" applyAlignment="1">
      <alignment/>
    </xf>
    <xf numFmtId="184" fontId="4" fillId="0" borderId="0" xfId="0" applyNumberFormat="1" applyFont="1" applyFill="1" applyBorder="1" applyAlignment="1">
      <alignment/>
    </xf>
    <xf numFmtId="0" fontId="0" fillId="0" borderId="0" xfId="0" applyFont="1" applyFill="1" applyAlignment="1">
      <alignment vertical="top" wrapText="1"/>
    </xf>
    <xf numFmtId="0" fontId="0" fillId="0" borderId="0" xfId="0" applyFont="1" applyFill="1" applyAlignment="1">
      <alignment vertical="center"/>
    </xf>
    <xf numFmtId="184" fontId="4" fillId="0" borderId="0" xfId="15" applyNumberFormat="1" applyFont="1" applyFill="1" applyAlignment="1">
      <alignment/>
    </xf>
    <xf numFmtId="0" fontId="4" fillId="0" borderId="0" xfId="0" applyFont="1" applyFill="1" applyAlignment="1">
      <alignment vertical="top" wrapText="1"/>
    </xf>
    <xf numFmtId="184" fontId="36" fillId="8" borderId="0" xfId="15" applyNumberFormat="1" applyFont="1" applyFill="1" applyBorder="1" applyAlignment="1">
      <alignment/>
    </xf>
    <xf numFmtId="0" fontId="4" fillId="0" borderId="0" xfId="32" applyFont="1" applyFill="1" applyAlignment="1">
      <alignment horizontal="justify" vertical="top" wrapText="1"/>
      <protection/>
    </xf>
    <xf numFmtId="217" fontId="4" fillId="0" borderId="0" xfId="32" applyNumberFormat="1" applyFont="1" applyFill="1">
      <alignment/>
      <protection/>
    </xf>
    <xf numFmtId="41" fontId="4" fillId="0" borderId="0" xfId="15" applyNumberFormat="1" applyFont="1" applyFill="1" applyBorder="1" applyAlignment="1">
      <alignment horizontal="center" vertical="top"/>
    </xf>
    <xf numFmtId="199" fontId="4" fillId="0" borderId="0" xfId="15" applyNumberFormat="1" applyFont="1" applyFill="1" applyBorder="1" applyAlignment="1">
      <alignment/>
    </xf>
    <xf numFmtId="184" fontId="6" fillId="0" borderId="0" xfId="15" applyNumberFormat="1" applyFont="1" applyFill="1" applyBorder="1" applyAlignment="1">
      <alignment horizontal="right"/>
    </xf>
    <xf numFmtId="184" fontId="37" fillId="0" borderId="0" xfId="15" applyNumberFormat="1" applyFont="1" applyFill="1" applyBorder="1" applyAlignment="1">
      <alignment/>
    </xf>
    <xf numFmtId="204" fontId="4" fillId="0" borderId="0" xfId="0" applyNumberFormat="1" applyFont="1" applyFill="1" applyAlignment="1">
      <alignment/>
    </xf>
    <xf numFmtId="199" fontId="4" fillId="0" borderId="0" xfId="15" applyNumberFormat="1" applyFont="1" applyFill="1" applyAlignment="1">
      <alignment/>
    </xf>
    <xf numFmtId="199" fontId="4" fillId="0" borderId="3" xfId="0" applyNumberFormat="1" applyFont="1" applyFill="1" applyBorder="1" applyAlignment="1">
      <alignment/>
    </xf>
    <xf numFmtId="0" fontId="38" fillId="0" borderId="0" xfId="0" applyFont="1" applyFill="1" applyAlignment="1">
      <alignment/>
    </xf>
    <xf numFmtId="43" fontId="4" fillId="0" borderId="3" xfId="0" applyNumberFormat="1" applyFont="1" applyFill="1" applyBorder="1" applyAlignment="1">
      <alignment/>
    </xf>
    <xf numFmtId="43" fontId="4" fillId="10" borderId="0" xfId="15" applyFont="1" applyFill="1" applyAlignment="1">
      <alignment/>
    </xf>
    <xf numFmtId="199" fontId="4" fillId="10" borderId="0" xfId="0" applyNumberFormat="1" applyFont="1" applyFill="1" applyAlignment="1">
      <alignment/>
    </xf>
    <xf numFmtId="41" fontId="4" fillId="0" borderId="11" xfId="15" applyNumberFormat="1" applyFont="1" applyFill="1" applyBorder="1" applyAlignment="1">
      <alignment horizontal="center" vertical="top"/>
    </xf>
    <xf numFmtId="41" fontId="4" fillId="0" borderId="7" xfId="15" applyNumberFormat="1" applyFont="1" applyFill="1" applyBorder="1" applyAlignment="1">
      <alignment horizontal="center" vertical="top"/>
    </xf>
    <xf numFmtId="41" fontId="4" fillId="0" borderId="12" xfId="15" applyNumberFormat="1" applyFont="1" applyFill="1" applyBorder="1" applyAlignment="1">
      <alignment horizontal="center" vertical="top"/>
    </xf>
    <xf numFmtId="184" fontId="4" fillId="0" borderId="0" xfId="15" applyNumberFormat="1" applyFont="1" applyFill="1" applyAlignment="1">
      <alignment horizontal="center"/>
    </xf>
    <xf numFmtId="43" fontId="4" fillId="0" borderId="0" xfId="15" applyFont="1" applyFill="1" applyBorder="1" applyAlignment="1">
      <alignment horizontal="right"/>
    </xf>
    <xf numFmtId="43" fontId="4" fillId="0" borderId="0" xfId="15" applyFont="1" applyFill="1" applyBorder="1" applyAlignment="1">
      <alignment horizontal="center"/>
    </xf>
    <xf numFmtId="0" fontId="4" fillId="0" borderId="0" xfId="0" applyFont="1" applyFill="1" applyBorder="1" applyAlignment="1">
      <alignment horizontal="center"/>
    </xf>
    <xf numFmtId="184" fontId="6" fillId="0" borderId="0" xfId="15" applyNumberFormat="1" applyFont="1" applyFill="1" applyAlignment="1">
      <alignment/>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184" fontId="6" fillId="0" borderId="0" xfId="15" applyNumberFormat="1" applyFont="1" applyFill="1" applyAlignment="1">
      <alignment horizontal="right"/>
    </xf>
    <xf numFmtId="1" fontId="4" fillId="0" borderId="0" xfId="0" applyNumberFormat="1" applyFont="1" applyFill="1" applyBorder="1" applyAlignment="1">
      <alignment horizontal="right"/>
    </xf>
    <xf numFmtId="43" fontId="6" fillId="0" borderId="0" xfId="15" applyNumberFormat="1" applyFont="1" applyFill="1" applyAlignment="1">
      <alignment horizontal="right"/>
    </xf>
    <xf numFmtId="43" fontId="4" fillId="0" borderId="0" xfId="15" applyNumberFormat="1" applyFont="1" applyFill="1" applyAlignment="1">
      <alignment horizontal="right"/>
    </xf>
    <xf numFmtId="0" fontId="6" fillId="0" borderId="0" xfId="32" applyFont="1" applyFill="1" applyAlignment="1">
      <alignment horizontal="right"/>
      <protection/>
    </xf>
    <xf numFmtId="0" fontId="4" fillId="0" borderId="0" xfId="32" applyFont="1" applyFill="1" applyAlignment="1">
      <alignment horizontal="right"/>
      <protection/>
    </xf>
    <xf numFmtId="184" fontId="6" fillId="0" borderId="4" xfId="15" applyNumberFormat="1" applyFont="1" applyFill="1" applyBorder="1" applyAlignment="1">
      <alignment horizontal="right"/>
    </xf>
    <xf numFmtId="184" fontId="4" fillId="0" borderId="4" xfId="15" applyNumberFormat="1" applyFont="1" applyFill="1" applyBorder="1" applyAlignment="1">
      <alignment horizontal="right"/>
    </xf>
    <xf numFmtId="0" fontId="4"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Fill="1" applyAlignment="1">
      <alignment horizontal="justify" vertical="top"/>
    </xf>
    <xf numFmtId="0" fontId="0" fillId="0" borderId="0" xfId="0" applyAlignment="1">
      <alignment horizontal="justify" vertical="top"/>
    </xf>
    <xf numFmtId="0" fontId="19" fillId="0" borderId="0" xfId="0" applyFont="1" applyFill="1" applyAlignment="1">
      <alignment/>
    </xf>
    <xf numFmtId="0" fontId="4" fillId="0" borderId="13" xfId="32" applyFont="1" applyFill="1" applyBorder="1" applyAlignment="1">
      <alignment horizontal="center" vertical="top" wrapText="1"/>
      <protection/>
    </xf>
    <xf numFmtId="0" fontId="4" fillId="0" borderId="14" xfId="32" applyFont="1" applyFill="1" applyBorder="1" applyAlignment="1">
      <alignment horizontal="center" vertical="top" wrapText="1"/>
      <protection/>
    </xf>
    <xf numFmtId="0" fontId="4" fillId="0" borderId="15" xfId="32" applyFont="1" applyFill="1" applyBorder="1" applyAlignment="1">
      <alignment/>
      <protection/>
    </xf>
    <xf numFmtId="0" fontId="4" fillId="0" borderId="11" xfId="0" applyFont="1" applyFill="1" applyBorder="1" applyAlignment="1">
      <alignment/>
    </xf>
    <xf numFmtId="0" fontId="4" fillId="0" borderId="0" xfId="0" applyFont="1" applyFill="1" applyBorder="1" applyAlignment="1">
      <alignment/>
    </xf>
    <xf numFmtId="0" fontId="35" fillId="0" borderId="0" xfId="0" applyFont="1" applyAlignment="1">
      <alignment horizontal="justify" wrapText="1"/>
    </xf>
    <xf numFmtId="0" fontId="4" fillId="0" borderId="0" xfId="0" applyFont="1" applyAlignment="1">
      <alignment horizontal="justify" wrapText="1"/>
    </xf>
    <xf numFmtId="41" fontId="4" fillId="0" borderId="0" xfId="15" applyNumberFormat="1" applyFont="1" applyFill="1" applyBorder="1" applyAlignment="1">
      <alignment horizontal="center" vertical="top"/>
    </xf>
    <xf numFmtId="0" fontId="0" fillId="0" borderId="0" xfId="0" applyFill="1" applyBorder="1" applyAlignment="1">
      <alignment horizontal="center" vertical="top"/>
    </xf>
    <xf numFmtId="41" fontId="4" fillId="0" borderId="11" xfId="15" applyNumberFormat="1" applyFont="1" applyFill="1" applyBorder="1" applyAlignment="1">
      <alignment horizontal="center" vertical="top"/>
    </xf>
    <xf numFmtId="41" fontId="4" fillId="0" borderId="12" xfId="15" applyNumberFormat="1" applyFont="1" applyFill="1" applyBorder="1" applyAlignment="1">
      <alignment horizontal="center" vertical="top"/>
    </xf>
    <xf numFmtId="0" fontId="0" fillId="0" borderId="16" xfId="0" applyFill="1" applyBorder="1" applyAlignment="1">
      <alignment horizontal="center" vertical="top"/>
    </xf>
    <xf numFmtId="41" fontId="4" fillId="0" borderId="9" xfId="15" applyNumberFormat="1" applyFont="1" applyFill="1" applyBorder="1" applyAlignment="1">
      <alignment horizontal="center" vertical="top"/>
    </xf>
    <xf numFmtId="0" fontId="0" fillId="0" borderId="17" xfId="0" applyFill="1" applyBorder="1" applyAlignment="1">
      <alignment horizontal="center" vertical="top"/>
    </xf>
    <xf numFmtId="0" fontId="4" fillId="0" borderId="0" xfId="0" applyFont="1" applyAlignment="1">
      <alignment horizontal="justify" vertical="top" wrapText="1"/>
    </xf>
    <xf numFmtId="0" fontId="4" fillId="0" borderId="18" xfId="32" applyFont="1" applyFill="1" applyBorder="1" applyAlignment="1">
      <alignment vertical="top"/>
      <protection/>
    </xf>
    <xf numFmtId="0" fontId="4" fillId="0" borderId="8" xfId="32" applyFont="1" applyFill="1" applyBorder="1" applyAlignment="1">
      <alignment vertical="top"/>
      <protection/>
    </xf>
    <xf numFmtId="0" fontId="4" fillId="0" borderId="19" xfId="32" applyFont="1" applyFill="1" applyBorder="1" applyAlignment="1">
      <alignment vertical="top"/>
      <protection/>
    </xf>
    <xf numFmtId="0" fontId="3" fillId="7" borderId="0" xfId="0" applyFont="1" applyFill="1" applyAlignment="1">
      <alignment horizontal="center"/>
    </xf>
    <xf numFmtId="0" fontId="3" fillId="14" borderId="0" xfId="0" applyFont="1" applyFill="1" applyAlignment="1">
      <alignment horizontal="center"/>
    </xf>
    <xf numFmtId="0" fontId="7" fillId="7" borderId="0" xfId="0" applyFont="1" applyFill="1" applyAlignment="1">
      <alignment horizontal="center"/>
    </xf>
    <xf numFmtId="0" fontId="7" fillId="14" borderId="0" xfId="0" applyFont="1" applyFill="1" applyAlignment="1">
      <alignment horizontal="center"/>
    </xf>
    <xf numFmtId="0" fontId="28" fillId="0" borderId="0" xfId="32" applyFont="1" applyFill="1" applyBorder="1" applyAlignment="1">
      <alignment vertical="top" wrapText="1"/>
      <protection/>
    </xf>
    <xf numFmtId="0" fontId="0" fillId="0" borderId="0" xfId="0" applyAlignment="1">
      <alignment vertical="top" wrapText="1"/>
    </xf>
    <xf numFmtId="0" fontId="0" fillId="0" borderId="0" xfId="0" applyAlignment="1">
      <alignment wrapText="1"/>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4" fillId="0" borderId="0" xfId="0" applyFont="1" applyAlignment="1">
      <alignment vertical="top" wrapText="1"/>
    </xf>
    <xf numFmtId="0" fontId="0" fillId="0" borderId="0" xfId="0" applyAlignment="1">
      <alignment/>
    </xf>
    <xf numFmtId="0" fontId="8" fillId="0" borderId="0" xfId="0" applyFont="1" applyAlignment="1">
      <alignment horizontal="center"/>
    </xf>
    <xf numFmtId="0" fontId="4" fillId="0" borderId="0" xfId="32" applyFont="1" applyFill="1" applyAlignment="1">
      <alignment horizontal="justify" vertical="top" wrapText="1"/>
      <protection/>
    </xf>
    <xf numFmtId="0" fontId="0" fillId="0" borderId="0" xfId="0" applyAlignment="1">
      <alignment horizontal="justify" vertical="top" wrapText="1"/>
    </xf>
    <xf numFmtId="41" fontId="4" fillId="0" borderId="20" xfId="15" applyNumberFormat="1" applyFont="1" applyFill="1" applyBorder="1" applyAlignment="1">
      <alignment horizontal="right" vertical="top"/>
    </xf>
    <xf numFmtId="0" fontId="4" fillId="0" borderId="21" xfId="0" applyFont="1" applyFill="1" applyBorder="1" applyAlignment="1">
      <alignment horizontal="right" vertical="top"/>
    </xf>
    <xf numFmtId="41" fontId="4" fillId="0" borderId="10" xfId="15" applyNumberFormat="1" applyFont="1" applyFill="1" applyBorder="1" applyAlignment="1">
      <alignment horizontal="right" vertical="top"/>
    </xf>
    <xf numFmtId="0" fontId="4" fillId="0" borderId="22" xfId="0" applyFont="1" applyFill="1" applyBorder="1" applyAlignment="1">
      <alignment horizontal="right" vertical="top"/>
    </xf>
    <xf numFmtId="0" fontId="4" fillId="0" borderId="0" xfId="0" applyFont="1" applyFill="1" applyAlignment="1">
      <alignment horizontal="justify" wrapText="1"/>
    </xf>
    <xf numFmtId="0" fontId="4" fillId="0" borderId="0" xfId="32" applyFont="1" applyFill="1" applyAlignment="1">
      <alignment horizontal="justify" vertical="top"/>
      <protection/>
    </xf>
    <xf numFmtId="0" fontId="4" fillId="0" borderId="0" xfId="0" applyFont="1" applyFill="1" applyAlignment="1">
      <alignment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41" fontId="4" fillId="0" borderId="23" xfId="15" applyNumberFormat="1" applyFont="1" applyFill="1" applyBorder="1" applyAlignment="1">
      <alignment horizontal="center" vertical="top"/>
    </xf>
    <xf numFmtId="0" fontId="4" fillId="0" borderId="12" xfId="0" applyFont="1" applyFill="1" applyBorder="1" applyAlignment="1">
      <alignment/>
    </xf>
    <xf numFmtId="0" fontId="4" fillId="0" borderId="9" xfId="32" applyFont="1" applyFill="1" applyBorder="1" applyAlignment="1">
      <alignment horizontal="center" vertical="top"/>
      <protection/>
    </xf>
    <xf numFmtId="0" fontId="4" fillId="0" borderId="17" xfId="32" applyFont="1" applyFill="1" applyBorder="1" applyAlignment="1">
      <alignment horizontal="center" vertical="top"/>
      <protection/>
    </xf>
    <xf numFmtId="0" fontId="4" fillId="0" borderId="23" xfId="32" applyFont="1" applyFill="1" applyBorder="1" applyAlignment="1">
      <alignment horizontal="center" vertical="top"/>
      <protection/>
    </xf>
    <xf numFmtId="0" fontId="4" fillId="0" borderId="16" xfId="32" applyFont="1" applyFill="1" applyBorder="1" applyAlignment="1">
      <alignment horizontal="center" vertical="top"/>
      <protection/>
    </xf>
    <xf numFmtId="41" fontId="4" fillId="0" borderId="4" xfId="15" applyNumberFormat="1" applyFont="1" applyFill="1" applyBorder="1" applyAlignment="1">
      <alignment horizontal="right" vertical="top"/>
    </xf>
    <xf numFmtId="0" fontId="4" fillId="0" borderId="24" xfId="32" applyFont="1" applyFill="1" applyBorder="1" applyAlignment="1">
      <alignment horizontal="right" vertical="top"/>
      <protection/>
    </xf>
    <xf numFmtId="41" fontId="4" fillId="0" borderId="7" xfId="15" applyNumberFormat="1" applyFont="1" applyFill="1" applyBorder="1" applyAlignment="1">
      <alignment horizontal="center" vertical="top"/>
    </xf>
    <xf numFmtId="0" fontId="4" fillId="0" borderId="6" xfId="32" applyFont="1" applyFill="1" applyBorder="1" applyAlignment="1">
      <alignment vertical="top"/>
      <protection/>
    </xf>
    <xf numFmtId="0" fontId="4" fillId="0" borderId="0" xfId="32" applyFont="1" applyFill="1" applyBorder="1" applyAlignment="1">
      <alignment vertical="top"/>
      <protection/>
    </xf>
    <xf numFmtId="0" fontId="4" fillId="0" borderId="7" xfId="32" applyFont="1" applyFill="1" applyBorder="1" applyAlignment="1">
      <alignment vertical="top"/>
      <protection/>
    </xf>
    <xf numFmtId="0" fontId="4" fillId="0" borderId="25" xfId="32" applyFont="1" applyFill="1" applyBorder="1" applyAlignment="1">
      <alignment vertical="top"/>
      <protection/>
    </xf>
    <xf numFmtId="0" fontId="4" fillId="0" borderId="4" xfId="32" applyFont="1" applyFill="1" applyBorder="1" applyAlignment="1">
      <alignment vertical="top"/>
      <protection/>
    </xf>
    <xf numFmtId="0" fontId="4" fillId="0" borderId="26" xfId="32" applyFont="1" applyFill="1" applyBorder="1" applyAlignment="1">
      <alignment vertical="top"/>
      <protection/>
    </xf>
    <xf numFmtId="0" fontId="4" fillId="0" borderId="27" xfId="32" applyFont="1" applyFill="1" applyBorder="1" applyAlignment="1">
      <alignment horizontal="center" vertical="center"/>
      <protection/>
    </xf>
    <xf numFmtId="0" fontId="4" fillId="0" borderId="14" xfId="32" applyFont="1" applyFill="1" applyBorder="1" applyAlignment="1">
      <alignment horizontal="center" vertical="center"/>
      <protection/>
    </xf>
    <xf numFmtId="0" fontId="4" fillId="0" borderId="28" xfId="32" applyFont="1" applyFill="1" applyBorder="1" applyAlignment="1">
      <alignment horizontal="center" vertical="center"/>
      <protection/>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32" applyFont="1" applyFill="1" applyBorder="1" applyAlignment="1">
      <alignment horizontal="center" vertical="top"/>
      <protection/>
    </xf>
    <xf numFmtId="0" fontId="4" fillId="0" borderId="28" xfId="32" applyFont="1" applyFill="1" applyBorder="1" applyAlignment="1">
      <alignment horizontal="center" vertical="top"/>
      <protection/>
    </xf>
    <xf numFmtId="0" fontId="4" fillId="0" borderId="11" xfId="0" applyFont="1" applyFill="1" applyBorder="1" applyAlignment="1">
      <alignment horizontal="center" vertical="top"/>
    </xf>
    <xf numFmtId="0" fontId="4" fillId="0" borderId="7" xfId="0" applyFont="1" applyFill="1" applyBorder="1" applyAlignment="1">
      <alignment horizontal="center" vertical="top"/>
    </xf>
    <xf numFmtId="41" fontId="4" fillId="0" borderId="30" xfId="15" applyNumberFormat="1" applyFont="1" applyFill="1" applyBorder="1" applyAlignment="1">
      <alignment horizontal="right" vertical="top"/>
    </xf>
    <xf numFmtId="0" fontId="4" fillId="0" borderId="26" xfId="32" applyFont="1" applyFill="1" applyBorder="1" applyAlignment="1">
      <alignment horizontal="right" vertical="top"/>
      <protection/>
    </xf>
    <xf numFmtId="0" fontId="4" fillId="7" borderId="0" xfId="32" applyFont="1" applyFill="1" applyAlignment="1">
      <alignment horizontal="left" vertical="top"/>
      <protection/>
    </xf>
    <xf numFmtId="0" fontId="6" fillId="7" borderId="0" xfId="32" applyFont="1" applyFill="1" applyAlignment="1">
      <alignment horizontal="left" vertical="top"/>
      <protection/>
    </xf>
    <xf numFmtId="0" fontId="4" fillId="0" borderId="0" xfId="32" applyFont="1" applyFill="1" applyAlignment="1">
      <alignment horizontal="left" vertical="top" wrapText="1"/>
      <protection/>
    </xf>
    <xf numFmtId="0" fontId="4" fillId="0" borderId="0" xfId="32" applyFont="1" applyFill="1" applyAlignment="1">
      <alignment horizontal="justify" vertical="top" wrapText="1"/>
      <protection/>
    </xf>
    <xf numFmtId="0" fontId="35" fillId="0" borderId="0" xfId="0" applyFont="1" applyAlignment="1">
      <alignment horizontal="justify" vertical="top" wrapText="1"/>
    </xf>
    <xf numFmtId="0" fontId="4" fillId="0" borderId="0" xfId="32" applyFont="1" applyFill="1" applyAlignment="1">
      <alignment vertical="top" wrapText="1"/>
      <protection/>
    </xf>
    <xf numFmtId="0" fontId="4" fillId="0" borderId="0" xfId="0" applyFont="1" applyFill="1" applyAlignment="1">
      <alignment horizontal="left" vertical="top" wrapText="1"/>
    </xf>
    <xf numFmtId="0" fontId="0" fillId="0" borderId="0" xfId="0" applyFill="1" applyAlignment="1">
      <alignment vertical="top"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vertical="top" wrapText="1"/>
      <protection/>
    </xf>
    <xf numFmtId="0" fontId="0" fillId="0" borderId="0" xfId="0" applyFont="1" applyFill="1" applyAlignment="1">
      <alignment horizontal="left" vertical="top" wrapText="1"/>
    </xf>
    <xf numFmtId="0" fontId="0" fillId="0" borderId="0" xfId="0" applyFont="1" applyFill="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horizontal="justify" vertical="top" wrapText="1"/>
    </xf>
    <xf numFmtId="0" fontId="4" fillId="14" borderId="0" xfId="32" applyFont="1" applyFill="1" applyAlignment="1">
      <alignment horizontal="left" vertical="top"/>
      <protection/>
    </xf>
    <xf numFmtId="0" fontId="6" fillId="14" borderId="0" xfId="32" applyFont="1" applyFill="1" applyAlignment="1">
      <alignment horizontal="left" vertical="top"/>
      <protection/>
    </xf>
    <xf numFmtId="0" fontId="4" fillId="0" borderId="0" xfId="32" applyFont="1" applyAlignment="1">
      <alignment horizontal="justify" wrapText="1"/>
      <protection/>
    </xf>
    <xf numFmtId="0" fontId="0" fillId="0" borderId="0" xfId="0" applyAlignment="1">
      <alignment horizontal="justify" wrapText="1"/>
    </xf>
    <xf numFmtId="0" fontId="0" fillId="0" borderId="0" xfId="0" applyFont="1" applyFill="1" applyAlignment="1">
      <alignment horizontal="justify" vertical="top" wrapText="1"/>
    </xf>
    <xf numFmtId="0" fontId="4" fillId="0" borderId="0" xfId="0" applyNumberFormat="1" applyFont="1" applyFill="1" applyAlignment="1">
      <alignment horizontal="justify" vertical="top"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5334000"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943350"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08647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12420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154</xdr:row>
      <xdr:rowOff>0</xdr:rowOff>
    </xdr:from>
    <xdr:to>
      <xdr:col>14</xdr:col>
      <xdr:colOff>457200</xdr:colOff>
      <xdr:row>181</xdr:row>
      <xdr:rowOff>0</xdr:rowOff>
    </xdr:to>
    <xdr:sp>
      <xdr:nvSpPr>
        <xdr:cNvPr id="1" name="TextBox 6"/>
        <xdr:cNvSpPr txBox="1">
          <a:spLocks noChangeArrowheads="1"/>
        </xdr:cNvSpPr>
      </xdr:nvSpPr>
      <xdr:spPr>
        <a:xfrm>
          <a:off x="542925" y="23898225"/>
          <a:ext cx="6715125" cy="427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31 July 2006, KeyWest announced that TTUSA had on 21 July 2006, signed an amendment to the Asset Purchase Agreement dated 27 December 2005 ("Amendment to the APA") where TTUSA is to acquire the assets from YesTel for a consideration of USD2.450 million (approximately RM9.310 million) comprising an assignment fee of USD450,000 (or approximately RM1.710 million) to Neo Prodigy and a cash consideration of USD2.000 million (or approximately RM7.600 million) to YesTel ("Purchase Consideration").  The Amendment to the APA provides for the reduction of the cash portion of the Purchase Consideration to YesTel from USD2,000,000 (approximately RM7.60 million) to USD1,696,040 (approximately RM6.445 million), of which USD125,000 (approximately RM475,000) has been paid. The balance of USD1,571,040 (approximately RM5.970 million) is to be payable to an escrow on a date to be agreed upon.  In this regard, TTUSA, YesTel and Nowalsky, Bronston and Gothard, APLLC (being the escrow agent) had on 21 July 2006, entered into an escrow agreement which calls the escrow agent to hold all funds and to release all funds payable to YesTel upon approval being obtained from the Federal Communications Commission ("FCC") for acquisition of assets pursuant to the Proposed Acquisition.  In the event the FCC does not grant their approval, the monies will be returned to TTUSA along with all interest earned.  On 24 July 2006, TTUSA paid the balance of the purchase price of USD1,571,040 to the escrow agent, namely Nowalsky, Bronston and Gothard, APLLC.  Pending the approval of the FCC, as an interim measure to ensure continuity of YesTel's business, TTUSA and YesTel entered a management agreement ("Management Agreement") on 21 July 2006, whereby YesTel appointed TTUSA as manager to be responsible for the management of Yestel's business operations.  Pursuant to this Management Agreement, TTUSA will be allowed full access to all customer information, all hardware and software, office, and anything else that is required to enable TTUSA full day to day operation and management of YesTel's business.  Effectively, to the extent permitted by law, the Management Agreement constitutues an equitable assignment by YesTel, to TTUSA, all of its rights, benefits, title and interest in and to its assets and, where necessary or appropriate, TTUSA is to be deemed the Company's agent fot the purposes of completion, fulfilling and discharging all of YesTel's rights and obligations arising on or after 21 July 2006.  The Management Agreement commenced from 21 July 2006 and is to continue until receipt of the FCC approvals or for 365 days.  Where FCC approvals have not been obtained, the agreement will automatically extend for successive additional 30 days terms unless notice to terminate the agreement is given by TTUSA to YesTel.  Only TTUSA can initiate termination of this agreement.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tabSelected="1" zoomScaleSheetLayoutView="100" workbookViewId="0" topLeftCell="A1">
      <selection activeCell="D21" sqref="D21"/>
    </sheetView>
  </sheetViews>
  <sheetFormatPr defaultColWidth="9.140625" defaultRowHeight="12.75"/>
  <cols>
    <col min="3" max="3" width="50.00390625" style="0" customWidth="1"/>
  </cols>
  <sheetData>
    <row r="6" ht="12.75">
      <c r="C6" s="168"/>
    </row>
    <row r="7" ht="12.75">
      <c r="C7" s="255"/>
    </row>
    <row r="8" ht="12.75">
      <c r="C8" s="169"/>
    </row>
    <row r="9" ht="20.25">
      <c r="C9" s="170"/>
    </row>
    <row r="10" ht="12.75">
      <c r="C10" s="67"/>
    </row>
    <row r="11" ht="12.75">
      <c r="C11" s="67"/>
    </row>
    <row r="12" ht="12.75">
      <c r="C12" s="67"/>
    </row>
    <row r="13" ht="15.75">
      <c r="C13" s="69" t="s">
        <v>298</v>
      </c>
    </row>
    <row r="14" ht="14.25">
      <c r="C14" s="70" t="s">
        <v>299</v>
      </c>
    </row>
    <row r="15" ht="14.25">
      <c r="C15" s="70" t="s">
        <v>186</v>
      </c>
    </row>
    <row r="16" ht="12.75">
      <c r="C16" s="67"/>
    </row>
    <row r="17" ht="12.75">
      <c r="C17" s="68"/>
    </row>
    <row r="18" ht="15">
      <c r="C18" s="71" t="s">
        <v>300</v>
      </c>
    </row>
    <row r="19" ht="15">
      <c r="C19" s="71" t="s">
        <v>62</v>
      </c>
    </row>
    <row r="20" ht="12.75">
      <c r="C20" s="68"/>
    </row>
    <row r="21" ht="12.75">
      <c r="C21" s="68"/>
    </row>
    <row r="22" ht="12.75">
      <c r="C22" s="68"/>
    </row>
    <row r="23" ht="12.75">
      <c r="C23" s="166"/>
    </row>
    <row r="24" ht="12.75">
      <c r="C24" s="166"/>
    </row>
    <row r="30" ht="12.75">
      <c r="C30" s="112"/>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zoomScaleSheetLayoutView="100" workbookViewId="0" topLeftCell="A37">
      <selection activeCell="D61" sqref="D61"/>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74" t="s">
        <v>272</v>
      </c>
      <c r="B1" s="274"/>
      <c r="C1" s="274"/>
      <c r="D1" s="274"/>
      <c r="E1" s="274"/>
      <c r="F1" s="275"/>
      <c r="G1" s="275"/>
    </row>
    <row r="2" spans="1:7" ht="12">
      <c r="A2" s="276" t="s">
        <v>186</v>
      </c>
      <c r="B2" s="276"/>
      <c r="C2" s="276"/>
      <c r="D2" s="276"/>
      <c r="E2" s="276"/>
      <c r="F2" s="277"/>
      <c r="G2" s="277"/>
    </row>
    <row r="3" spans="1:7" s="9" customFormat="1" ht="12">
      <c r="A3" s="39"/>
      <c r="B3" s="39"/>
      <c r="C3" s="39"/>
      <c r="D3" s="40"/>
      <c r="E3" s="39"/>
      <c r="F3" s="40"/>
      <c r="G3" s="40"/>
    </row>
    <row r="4" spans="1:7" s="9" customFormat="1" ht="12">
      <c r="A4" s="274" t="s">
        <v>65</v>
      </c>
      <c r="B4" s="274"/>
      <c r="C4" s="274"/>
      <c r="D4" s="274"/>
      <c r="E4" s="274"/>
      <c r="F4" s="275"/>
      <c r="G4" s="275"/>
    </row>
    <row r="5" spans="1:7" s="9" customFormat="1" ht="12">
      <c r="A5" s="274" t="s">
        <v>274</v>
      </c>
      <c r="B5" s="274"/>
      <c r="C5" s="274"/>
      <c r="D5" s="274"/>
      <c r="E5" s="274"/>
      <c r="F5" s="275"/>
      <c r="G5" s="275"/>
    </row>
    <row r="6" spans="1:7" s="3" customFormat="1" ht="12">
      <c r="A6" s="283"/>
      <c r="B6" s="283"/>
      <c r="C6" s="283"/>
      <c r="D6" s="283"/>
      <c r="E6" s="283"/>
      <c r="F6" s="283"/>
      <c r="G6" s="283"/>
    </row>
    <row r="7" spans="1:7" s="3" customFormat="1" ht="12">
      <c r="A7" s="109" t="s">
        <v>34</v>
      </c>
      <c r="B7" s="49"/>
      <c r="C7" s="49"/>
      <c r="D7" s="49"/>
      <c r="E7" s="49"/>
      <c r="F7" s="49"/>
      <c r="G7" s="49"/>
    </row>
    <row r="8" spans="1:7" s="3" customFormat="1" ht="12">
      <c r="A8" s="109" t="s">
        <v>66</v>
      </c>
      <c r="B8" s="49"/>
      <c r="C8" s="49"/>
      <c r="D8" s="49"/>
      <c r="E8" s="49"/>
      <c r="F8" s="49"/>
      <c r="G8" s="49"/>
    </row>
    <row r="9" spans="1:7" s="3" customFormat="1" ht="12">
      <c r="A9" s="49"/>
      <c r="B9" s="49"/>
      <c r="C9" s="49"/>
      <c r="D9" s="49"/>
      <c r="E9" s="49"/>
      <c r="F9" s="49"/>
      <c r="G9" s="49"/>
    </row>
    <row r="10" spans="3:7" ht="12.75">
      <c r="C10" s="284" t="s">
        <v>331</v>
      </c>
      <c r="D10" s="284"/>
      <c r="E10" s="14"/>
      <c r="F10" s="284" t="s">
        <v>332</v>
      </c>
      <c r="G10" s="285"/>
    </row>
    <row r="11" spans="3:7" ht="12">
      <c r="C11" s="35" t="s">
        <v>193</v>
      </c>
      <c r="D11" s="35" t="s">
        <v>194</v>
      </c>
      <c r="E11" s="22"/>
      <c r="F11" s="35" t="s">
        <v>195</v>
      </c>
      <c r="G11" s="35" t="s">
        <v>194</v>
      </c>
    </row>
    <row r="12" spans="2:7" ht="12">
      <c r="B12" s="3"/>
      <c r="C12" s="35" t="s">
        <v>196</v>
      </c>
      <c r="D12" s="35" t="s">
        <v>197</v>
      </c>
      <c r="E12" s="22"/>
      <c r="F12" s="35" t="s">
        <v>196</v>
      </c>
      <c r="G12" s="35" t="s">
        <v>198</v>
      </c>
    </row>
    <row r="13" spans="2:7" ht="12">
      <c r="B13" s="15"/>
      <c r="C13" s="35" t="s">
        <v>199</v>
      </c>
      <c r="D13" s="35" t="s">
        <v>199</v>
      </c>
      <c r="E13" s="22"/>
      <c r="F13" s="35" t="s">
        <v>200</v>
      </c>
      <c r="G13" s="35" t="s">
        <v>146</v>
      </c>
    </row>
    <row r="14" spans="2:7" ht="12">
      <c r="B14" s="15"/>
      <c r="C14" s="45">
        <v>39386</v>
      </c>
      <c r="D14" s="45">
        <v>39021</v>
      </c>
      <c r="E14" s="47"/>
      <c r="F14" s="45">
        <v>39386</v>
      </c>
      <c r="G14" s="45">
        <v>39021</v>
      </c>
    </row>
    <row r="15" spans="2:7" ht="12">
      <c r="B15" s="15"/>
      <c r="C15" s="35" t="s">
        <v>278</v>
      </c>
      <c r="D15" s="35" t="s">
        <v>278</v>
      </c>
      <c r="E15" s="22"/>
      <c r="F15" s="35" t="s">
        <v>278</v>
      </c>
      <c r="G15" s="35" t="s">
        <v>278</v>
      </c>
    </row>
    <row r="16" spans="2:7" ht="12">
      <c r="B16" s="3" t="s">
        <v>56</v>
      </c>
      <c r="C16" s="50"/>
      <c r="D16" s="50"/>
      <c r="E16" s="51"/>
      <c r="F16" s="51"/>
      <c r="G16" s="52"/>
    </row>
    <row r="17" spans="1:9" s="3" customFormat="1" ht="12">
      <c r="A17" s="16" t="s">
        <v>202</v>
      </c>
      <c r="B17" s="16" t="s">
        <v>235</v>
      </c>
      <c r="C17" s="53">
        <v>38108</v>
      </c>
      <c r="D17" s="53">
        <v>64346</v>
      </c>
      <c r="E17" s="53"/>
      <c r="F17" s="53">
        <v>131993</v>
      </c>
      <c r="G17" s="53">
        <v>166218.461</v>
      </c>
      <c r="H17" s="17"/>
      <c r="I17" s="17"/>
    </row>
    <row r="18" spans="1:9" s="3" customFormat="1" ht="12">
      <c r="A18" s="16"/>
      <c r="B18" s="16"/>
      <c r="C18" s="53"/>
      <c r="D18" s="53"/>
      <c r="E18" s="53"/>
      <c r="F18" s="53"/>
      <c r="G18" s="53"/>
      <c r="H18" s="17"/>
      <c r="I18" s="17"/>
    </row>
    <row r="19" spans="1:9" s="3" customFormat="1" ht="12">
      <c r="A19" s="16" t="s">
        <v>203</v>
      </c>
      <c r="B19" s="16"/>
      <c r="C19" s="53">
        <v>-30582</v>
      </c>
      <c r="D19" s="53">
        <f>-58749</f>
        <v>-58749</v>
      </c>
      <c r="E19" s="53"/>
      <c r="F19" s="53">
        <v>-110528</v>
      </c>
      <c r="G19" s="53">
        <v>-150039.991</v>
      </c>
      <c r="H19" s="17"/>
      <c r="I19" s="17"/>
    </row>
    <row r="20" spans="1:9" s="3" customFormat="1" ht="12" customHeight="1">
      <c r="A20" s="16"/>
      <c r="B20" s="16"/>
      <c r="C20" s="188"/>
      <c r="D20" s="188"/>
      <c r="E20" s="24"/>
      <c r="F20" s="188"/>
      <c r="G20" s="188"/>
      <c r="H20" s="17"/>
      <c r="I20" s="17"/>
    </row>
    <row r="21" spans="1:9" s="3" customFormat="1" ht="12">
      <c r="A21" s="16" t="s">
        <v>204</v>
      </c>
      <c r="B21" s="16"/>
      <c r="C21" s="53">
        <f>+C17+C19-0.1</f>
        <v>7525.9</v>
      </c>
      <c r="D21" s="236">
        <f>+D17+D19</f>
        <v>5597</v>
      </c>
      <c r="E21" s="24"/>
      <c r="F21" s="53">
        <f>SUM(F17:F20)</f>
        <v>21465</v>
      </c>
      <c r="G21" s="236">
        <f>+G17+G19</f>
        <v>16178.470000000001</v>
      </c>
      <c r="H21" s="17"/>
      <c r="I21" s="17"/>
    </row>
    <row r="22" spans="1:9" s="3" customFormat="1" ht="13.5" customHeight="1">
      <c r="A22" s="16"/>
      <c r="B22" s="16"/>
      <c r="C22" s="53"/>
      <c r="D22" s="53"/>
      <c r="E22" s="24"/>
      <c r="F22" s="53"/>
      <c r="G22" s="53"/>
      <c r="H22" s="17"/>
      <c r="I22" s="17"/>
    </row>
    <row r="23" spans="1:9" s="16" customFormat="1" ht="12">
      <c r="A23" s="16" t="s">
        <v>70</v>
      </c>
      <c r="C23" s="24">
        <f>186+5</f>
        <v>191</v>
      </c>
      <c r="D23" s="24">
        <v>184</v>
      </c>
      <c r="E23" s="24"/>
      <c r="F23" s="24">
        <f>558+60</f>
        <v>618</v>
      </c>
      <c r="G23" s="24">
        <v>299</v>
      </c>
      <c r="H23" s="18"/>
      <c r="I23" s="18"/>
    </row>
    <row r="24" spans="3:9" s="16" customFormat="1" ht="12">
      <c r="C24" s="24"/>
      <c r="D24" s="24"/>
      <c r="E24" s="24"/>
      <c r="F24" s="24"/>
      <c r="G24" s="24"/>
      <c r="H24" s="18"/>
      <c r="I24" s="18"/>
    </row>
    <row r="25" spans="1:9" s="16" customFormat="1" ht="12">
      <c r="A25" s="16" t="s">
        <v>101</v>
      </c>
      <c r="C25" s="24">
        <f>-4950-566-144-7+68</f>
        <v>-5599</v>
      </c>
      <c r="D25" s="24">
        <v>-3801</v>
      </c>
      <c r="E25" s="24"/>
      <c r="F25" s="24">
        <f>-13294-1642-433-7</f>
        <v>-15376</v>
      </c>
      <c r="G25" s="24">
        <v>-11059</v>
      </c>
      <c r="H25" s="18"/>
      <c r="I25" s="18"/>
    </row>
    <row r="26" spans="3:9" s="16" customFormat="1" ht="12">
      <c r="C26" s="24"/>
      <c r="D26" s="24"/>
      <c r="E26" s="24"/>
      <c r="F26" s="24"/>
      <c r="G26" s="24"/>
      <c r="H26" s="18"/>
      <c r="I26" s="18"/>
    </row>
    <row r="27" spans="1:9" s="16" customFormat="1" ht="12">
      <c r="A27" s="16" t="s">
        <v>102</v>
      </c>
      <c r="C27" s="24">
        <v>-1406</v>
      </c>
      <c r="D27" s="24">
        <v>-1562</v>
      </c>
      <c r="E27" s="24"/>
      <c r="F27" s="24">
        <v>-4291</v>
      </c>
      <c r="G27" s="24">
        <v>-5211</v>
      </c>
      <c r="H27" s="18"/>
      <c r="I27" s="18"/>
    </row>
    <row r="28" spans="3:9" s="16" customFormat="1" ht="12">
      <c r="C28" s="24"/>
      <c r="D28" s="24"/>
      <c r="E28" s="24"/>
      <c r="F28" s="24"/>
      <c r="G28" s="24"/>
      <c r="H28" s="18"/>
      <c r="I28" s="18"/>
    </row>
    <row r="29" spans="1:9" s="16" customFormat="1" ht="12">
      <c r="A29" s="16" t="s">
        <v>103</v>
      </c>
      <c r="C29" s="24">
        <v>-228</v>
      </c>
      <c r="D29" s="24">
        <v>-145</v>
      </c>
      <c r="E29" s="24"/>
      <c r="F29" s="24">
        <v>-35</v>
      </c>
      <c r="G29" s="24">
        <v>-250</v>
      </c>
      <c r="H29" s="18"/>
      <c r="I29" s="18"/>
    </row>
    <row r="30" spans="3:9" s="16" customFormat="1" ht="12">
      <c r="C30" s="24"/>
      <c r="D30" s="24"/>
      <c r="E30" s="24"/>
      <c r="F30" s="24"/>
      <c r="G30" s="24"/>
      <c r="H30" s="18"/>
      <c r="I30" s="18"/>
    </row>
    <row r="31" spans="1:9" s="16" customFormat="1" ht="12">
      <c r="A31" s="16" t="s">
        <v>425</v>
      </c>
      <c r="C31" s="24">
        <v>-78</v>
      </c>
      <c r="D31" s="24">
        <v>-51</v>
      </c>
      <c r="E31" s="24"/>
      <c r="F31" s="24">
        <v>-251</v>
      </c>
      <c r="G31" s="24">
        <v>-62</v>
      </c>
      <c r="H31" s="18"/>
      <c r="I31" s="18"/>
    </row>
    <row r="32" spans="3:9" s="16" customFormat="1" ht="12">
      <c r="C32" s="188"/>
      <c r="D32" s="188"/>
      <c r="E32" s="24"/>
      <c r="F32" s="188"/>
      <c r="G32" s="188"/>
      <c r="H32" s="18"/>
      <c r="I32" s="18"/>
    </row>
    <row r="33" spans="1:9" s="16" customFormat="1" ht="12">
      <c r="A33" s="16" t="s">
        <v>111</v>
      </c>
      <c r="C33" s="24">
        <f>SUM(C21:C32)+0.1</f>
        <v>405.99999999999966</v>
      </c>
      <c r="D33" s="24">
        <f>SUM(D21:D32)</f>
        <v>222</v>
      </c>
      <c r="E33" s="24"/>
      <c r="F33" s="24">
        <f>SUM(F21:F32)</f>
        <v>2130</v>
      </c>
      <c r="G33" s="24">
        <f>SUM(G21:G32)</f>
        <v>-104.52999999999884</v>
      </c>
      <c r="H33" s="18"/>
      <c r="I33" s="18"/>
    </row>
    <row r="34" spans="3:9" s="16" customFormat="1" ht="12">
      <c r="C34" s="24"/>
      <c r="D34" s="24"/>
      <c r="E34" s="24"/>
      <c r="F34" s="24"/>
      <c r="G34" s="24"/>
      <c r="H34" s="18"/>
      <c r="I34" s="18"/>
    </row>
    <row r="35" spans="1:10" s="16" customFormat="1" ht="12">
      <c r="A35" s="16" t="s">
        <v>206</v>
      </c>
      <c r="B35" s="16" t="s">
        <v>16</v>
      </c>
      <c r="C35" s="24">
        <v>-67</v>
      </c>
      <c r="D35" s="24">
        <v>-116</v>
      </c>
      <c r="E35" s="24"/>
      <c r="F35" s="24">
        <v>-728</v>
      </c>
      <c r="G35" s="24">
        <v>-174</v>
      </c>
      <c r="H35" s="18"/>
      <c r="I35" s="107"/>
      <c r="J35" s="108"/>
    </row>
    <row r="36" spans="3:9" s="16" customFormat="1" ht="12">
      <c r="C36" s="188"/>
      <c r="D36" s="188"/>
      <c r="E36" s="24"/>
      <c r="F36" s="188"/>
      <c r="G36" s="188"/>
      <c r="H36" s="18"/>
      <c r="I36" s="18"/>
    </row>
    <row r="37" spans="1:9" s="16" customFormat="1" ht="12.75" thickBot="1">
      <c r="A37" s="16" t="s">
        <v>112</v>
      </c>
      <c r="C37" s="54">
        <f>SUM(C33:C36)</f>
        <v>338.99999999999966</v>
      </c>
      <c r="D37" s="54">
        <f>SUM(D33:D36)</f>
        <v>106</v>
      </c>
      <c r="E37" s="24"/>
      <c r="F37" s="54">
        <f>SUM(F33:F36)</f>
        <v>1402</v>
      </c>
      <c r="G37" s="54">
        <f>SUM(G33:G36)</f>
        <v>-278.52999999999884</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53</v>
      </c>
      <c r="C40" s="24"/>
      <c r="D40" s="24"/>
      <c r="E40" s="24"/>
      <c r="F40" s="24"/>
      <c r="G40" s="24"/>
      <c r="H40" s="18"/>
      <c r="I40" s="18"/>
    </row>
    <row r="41" spans="1:9" s="16" customFormat="1" ht="14.25" customHeight="1">
      <c r="A41" s="16" t="s">
        <v>419</v>
      </c>
      <c r="C41" s="24">
        <f>+C37</f>
        <v>338.99999999999966</v>
      </c>
      <c r="D41" s="24">
        <f>+D37</f>
        <v>106</v>
      </c>
      <c r="E41" s="24"/>
      <c r="F41" s="24">
        <f>+F37</f>
        <v>1402</v>
      </c>
      <c r="G41" s="24">
        <f>+G37</f>
        <v>-278.52999999999884</v>
      </c>
      <c r="H41" s="18"/>
      <c r="I41" s="18"/>
    </row>
    <row r="42" spans="1:9" s="16" customFormat="1" ht="14.25" customHeight="1">
      <c r="A42" s="16" t="s">
        <v>54</v>
      </c>
      <c r="C42" s="24">
        <v>0</v>
      </c>
      <c r="D42" s="236">
        <v>0</v>
      </c>
      <c r="E42" s="24"/>
      <c r="F42" s="24">
        <v>0</v>
      </c>
      <c r="G42" s="24">
        <v>0</v>
      </c>
      <c r="H42" s="18"/>
      <c r="I42" s="18"/>
    </row>
    <row r="43" spans="3:9" s="16" customFormat="1" ht="14.25" customHeight="1" thickBot="1">
      <c r="C43" s="54">
        <f>SUM(C41:C42)</f>
        <v>338.99999999999966</v>
      </c>
      <c r="D43" s="54">
        <f>SUM(D41:D42)</f>
        <v>106</v>
      </c>
      <c r="E43" s="24"/>
      <c r="F43" s="54">
        <f>SUM(F41:F42)</f>
        <v>1402</v>
      </c>
      <c r="G43" s="54">
        <f>SUM(G41:G42)</f>
        <v>-278.52999999999884</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283</v>
      </c>
      <c r="B46" s="16" t="s">
        <v>25</v>
      </c>
      <c r="C46" s="190">
        <f>+'Notes B'!G173</f>
        <v>0.1506666666666665</v>
      </c>
      <c r="D46" s="237">
        <f>+'Notes B'!H173</f>
        <v>0.04711111111111111</v>
      </c>
      <c r="E46" s="18"/>
      <c r="F46" s="190">
        <f>+'Notes B'!J173</f>
        <v>0.6231111111111111</v>
      </c>
      <c r="G46" s="238">
        <f>+'Notes B'!K173</f>
        <v>-0.1237911111111106</v>
      </c>
      <c r="H46" s="18"/>
      <c r="I46" s="18"/>
    </row>
    <row r="47" spans="1:9" s="16" customFormat="1" ht="12">
      <c r="A47" s="16" t="s">
        <v>30</v>
      </c>
      <c r="B47" s="16" t="s">
        <v>25</v>
      </c>
      <c r="C47" s="190">
        <f>+'Notes B'!G183</f>
        <v>0.13696969696969682</v>
      </c>
      <c r="D47" s="237">
        <f>+'Notes B'!H183</f>
        <v>0.042828282828282827</v>
      </c>
      <c r="E47" s="18"/>
      <c r="F47" s="190">
        <f>+'Notes B'!J183</f>
        <v>0.5664646464646464</v>
      </c>
      <c r="G47" s="238">
        <f>+'Notes B'!K183</f>
        <v>-0.11253737373737327</v>
      </c>
      <c r="H47" s="18"/>
      <c r="I47" s="18"/>
    </row>
    <row r="48" spans="3:9" s="16" customFormat="1" ht="12">
      <c r="C48" s="18"/>
      <c r="D48" s="18"/>
      <c r="E48" s="18"/>
      <c r="F48" s="18"/>
      <c r="G48" s="18"/>
      <c r="H48" s="18"/>
      <c r="I48" s="18"/>
    </row>
    <row r="49" spans="1:9" s="16" customFormat="1" ht="12">
      <c r="A49" s="16" t="s">
        <v>284</v>
      </c>
      <c r="C49" s="18"/>
      <c r="D49" s="18"/>
      <c r="E49" s="18"/>
      <c r="F49" s="18"/>
      <c r="G49" s="18"/>
      <c r="H49" s="18"/>
      <c r="I49" s="18"/>
    </row>
    <row r="50" spans="3:9" s="16" customFormat="1" ht="7.5" customHeight="1">
      <c r="C50" s="18"/>
      <c r="D50" s="18"/>
      <c r="E50" s="18"/>
      <c r="F50" s="18"/>
      <c r="G50" s="18"/>
      <c r="H50" s="18"/>
      <c r="I50" s="18"/>
    </row>
    <row r="51" spans="1:14" s="142" customFormat="1" ht="12.75">
      <c r="A51" s="278" t="s">
        <v>427</v>
      </c>
      <c r="B51" s="279"/>
      <c r="C51" s="279"/>
      <c r="D51" s="279"/>
      <c r="E51" s="279"/>
      <c r="F51" s="279"/>
      <c r="G51" s="279"/>
      <c r="H51" s="155"/>
      <c r="I51" s="155"/>
      <c r="J51" s="155"/>
      <c r="K51" s="155"/>
      <c r="L51" s="155"/>
      <c r="M51" s="155"/>
      <c r="N51" s="155"/>
    </row>
    <row r="52" spans="1:14" s="142" customFormat="1" ht="12.75">
      <c r="A52" s="280"/>
      <c r="B52" s="280"/>
      <c r="C52" s="280"/>
      <c r="D52" s="280"/>
      <c r="E52" s="280"/>
      <c r="F52" s="280"/>
      <c r="G52" s="280"/>
      <c r="H52" s="155"/>
      <c r="I52" s="155"/>
      <c r="J52" s="155"/>
      <c r="K52" s="155"/>
      <c r="L52" s="155"/>
      <c r="M52" s="155"/>
      <c r="N52" s="155"/>
    </row>
    <row r="53" spans="3:9" s="142" customFormat="1" ht="7.5" customHeight="1">
      <c r="C53" s="141"/>
      <c r="D53" s="141"/>
      <c r="E53" s="141"/>
      <c r="F53" s="141"/>
      <c r="G53" s="141"/>
      <c r="H53" s="141"/>
      <c r="I53" s="141"/>
    </row>
    <row r="54" spans="1:9" s="142" customFormat="1" ht="12">
      <c r="A54" s="281" t="s">
        <v>166</v>
      </c>
      <c r="B54" s="282"/>
      <c r="C54" s="282"/>
      <c r="D54" s="282"/>
      <c r="E54" s="282"/>
      <c r="F54" s="282"/>
      <c r="G54" s="282"/>
      <c r="H54" s="141"/>
      <c r="I54" s="141"/>
    </row>
    <row r="55" spans="1:9" s="142" customFormat="1" ht="12">
      <c r="A55" s="282"/>
      <c r="B55" s="282"/>
      <c r="C55" s="282"/>
      <c r="D55" s="282"/>
      <c r="E55" s="282"/>
      <c r="F55" s="282"/>
      <c r="G55" s="282"/>
      <c r="H55" s="141"/>
      <c r="I55" s="141"/>
    </row>
    <row r="56" spans="1:9" s="16" customFormat="1" ht="3.75" customHeight="1">
      <c r="A56" s="282"/>
      <c r="B56" s="282"/>
      <c r="C56" s="282"/>
      <c r="D56" s="282"/>
      <c r="E56" s="282"/>
      <c r="F56" s="282"/>
      <c r="G56" s="282"/>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1:G52"/>
    <mergeCell ref="A54:G56"/>
    <mergeCell ref="A6:G6"/>
    <mergeCell ref="C10:D10"/>
    <mergeCell ref="F10:G10"/>
    <mergeCell ref="A1:G1"/>
    <mergeCell ref="A2:G2"/>
    <mergeCell ref="A4:G4"/>
    <mergeCell ref="A5:G5"/>
  </mergeCells>
  <printOptions/>
  <pageMargins left="0.984251968503937" right="0.3937007874015748" top="0.7874015748031497" bottom="0.7874015748031497" header="0.3937007874015748" footer="0.3937007874015748"/>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868"/>
  <sheetViews>
    <sheetView showGridLines="0" zoomScaleSheetLayoutView="100" workbookViewId="0" topLeftCell="A41">
      <selection activeCell="C52" sqref="C52"/>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274" t="s">
        <v>272</v>
      </c>
      <c r="B1" s="274"/>
      <c r="C1" s="274"/>
      <c r="D1" s="274"/>
      <c r="E1" s="274"/>
    </row>
    <row r="2" spans="1:5" s="27" customFormat="1" ht="12" customHeight="1">
      <c r="A2" s="276" t="s">
        <v>186</v>
      </c>
      <c r="B2" s="276"/>
      <c r="C2" s="276"/>
      <c r="D2" s="276"/>
      <c r="E2" s="276"/>
    </row>
    <row r="3" spans="1:5" s="9" customFormat="1" ht="12" customHeight="1">
      <c r="A3" s="36"/>
      <c r="B3" s="36"/>
      <c r="C3" s="35"/>
      <c r="D3" s="36"/>
      <c r="E3" s="36"/>
    </row>
    <row r="4" spans="1:5" s="9" customFormat="1" ht="12" customHeight="1">
      <c r="A4" s="274" t="s">
        <v>65</v>
      </c>
      <c r="B4" s="274"/>
      <c r="C4" s="274"/>
      <c r="D4" s="274"/>
      <c r="E4" s="274"/>
    </row>
    <row r="5" spans="1:5" s="9" customFormat="1" ht="12" customHeight="1">
      <c r="A5" s="274" t="s">
        <v>275</v>
      </c>
      <c r="B5" s="274"/>
      <c r="C5" s="274"/>
      <c r="D5" s="274"/>
      <c r="E5" s="274"/>
    </row>
    <row r="6" spans="1:5" s="3" customFormat="1" ht="12" customHeight="1">
      <c r="A6" s="283"/>
      <c r="B6" s="283"/>
      <c r="C6" s="283"/>
      <c r="D6" s="283"/>
      <c r="E6" s="283"/>
    </row>
    <row r="7" spans="1:5" s="3" customFormat="1" ht="12" customHeight="1">
      <c r="A7" s="26"/>
      <c r="B7" s="26"/>
      <c r="C7" s="26"/>
      <c r="D7" s="26"/>
      <c r="E7" s="26"/>
    </row>
    <row r="8" spans="1:5" ht="12" customHeight="1">
      <c r="A8" s="4"/>
      <c r="B8" s="4"/>
      <c r="C8" s="35" t="s">
        <v>192</v>
      </c>
      <c r="D8" s="19"/>
      <c r="E8" s="35" t="s">
        <v>191</v>
      </c>
    </row>
    <row r="9" spans="1:5" ht="12" customHeight="1">
      <c r="A9" s="4"/>
      <c r="B9" s="4"/>
      <c r="C9" s="35">
        <v>2007</v>
      </c>
      <c r="D9" s="19"/>
      <c r="E9" s="35">
        <v>2007</v>
      </c>
    </row>
    <row r="10" spans="1:5" ht="12" customHeight="1">
      <c r="A10" s="4"/>
      <c r="B10" s="4"/>
      <c r="C10" s="35" t="s">
        <v>67</v>
      </c>
      <c r="D10" s="19"/>
      <c r="E10" s="35" t="s">
        <v>273</v>
      </c>
    </row>
    <row r="11" spans="1:5" ht="12" customHeight="1">
      <c r="A11" s="4"/>
      <c r="B11" s="2"/>
      <c r="C11" s="35" t="s">
        <v>278</v>
      </c>
      <c r="D11" s="19"/>
      <c r="E11" s="35" t="s">
        <v>278</v>
      </c>
    </row>
    <row r="12" spans="3:5" ht="12" customHeight="1">
      <c r="C12" s="44"/>
      <c r="E12" s="35"/>
    </row>
    <row r="13" spans="2:3" ht="12" customHeight="1">
      <c r="B13" s="1" t="s">
        <v>56</v>
      </c>
      <c r="C13" s="7"/>
    </row>
    <row r="14" spans="1:4" ht="12" customHeight="1">
      <c r="A14" s="23" t="s">
        <v>71</v>
      </c>
      <c r="C14" s="239"/>
      <c r="D14" s="3"/>
    </row>
    <row r="15" spans="1:7" ht="12" customHeight="1">
      <c r="A15" s="1" t="s">
        <v>174</v>
      </c>
      <c r="B15" s="5" t="s">
        <v>246</v>
      </c>
      <c r="C15" s="191">
        <v>8736</v>
      </c>
      <c r="D15" s="53"/>
      <c r="E15" s="53">
        <v>9522</v>
      </c>
      <c r="G15" s="74"/>
    </row>
    <row r="16" spans="1:7" ht="12" customHeight="1" hidden="1">
      <c r="A16" s="3" t="s">
        <v>96</v>
      </c>
      <c r="B16" s="5"/>
      <c r="C16" s="191">
        <v>0</v>
      </c>
      <c r="D16" s="53"/>
      <c r="E16" s="53">
        <v>0</v>
      </c>
      <c r="G16" s="74"/>
    </row>
    <row r="17" spans="1:7" ht="12" customHeight="1">
      <c r="A17" s="1" t="s">
        <v>142</v>
      </c>
      <c r="B17" s="5"/>
      <c r="C17" s="191">
        <f>4742+3045</f>
        <v>7787</v>
      </c>
      <c r="D17" s="53"/>
      <c r="E17" s="53">
        <v>8493</v>
      </c>
      <c r="G17" s="74"/>
    </row>
    <row r="18" spans="1:7" ht="12" customHeight="1">
      <c r="A18" s="1" t="s">
        <v>280</v>
      </c>
      <c r="B18" s="5"/>
      <c r="C18" s="191">
        <v>38</v>
      </c>
      <c r="D18" s="53"/>
      <c r="E18" s="53">
        <v>0</v>
      </c>
      <c r="G18" s="74"/>
    </row>
    <row r="19" spans="1:7" ht="12" customHeight="1">
      <c r="A19" s="1" t="s">
        <v>143</v>
      </c>
      <c r="B19" s="5"/>
      <c r="C19" s="191">
        <v>201</v>
      </c>
      <c r="D19" s="53"/>
      <c r="E19" s="53">
        <v>172</v>
      </c>
      <c r="G19" s="74"/>
    </row>
    <row r="20" spans="2:7" ht="12" customHeight="1">
      <c r="B20" s="5"/>
      <c r="C20" s="135">
        <f>SUM(C15:C19)</f>
        <v>16762</v>
      </c>
      <c r="D20" s="53"/>
      <c r="E20" s="135">
        <f>SUM(E15:E19)</f>
        <v>18187</v>
      </c>
      <c r="G20" s="74"/>
    </row>
    <row r="21" spans="2:7" ht="12" customHeight="1">
      <c r="B21" s="5"/>
      <c r="C21" s="191"/>
      <c r="D21" s="53"/>
      <c r="E21" s="53"/>
      <c r="G21" s="74"/>
    </row>
    <row r="22" spans="1:7" ht="12" customHeight="1">
      <c r="A22" s="9" t="s">
        <v>187</v>
      </c>
      <c r="B22" s="5"/>
      <c r="C22" s="191"/>
      <c r="D22" s="53"/>
      <c r="E22" s="53"/>
      <c r="G22" s="74"/>
    </row>
    <row r="23" spans="1:7" ht="12" customHeight="1">
      <c r="A23" s="1" t="s">
        <v>167</v>
      </c>
      <c r="B23" s="5"/>
      <c r="C23" s="191">
        <v>49</v>
      </c>
      <c r="D23" s="53"/>
      <c r="E23" s="53">
        <v>17</v>
      </c>
      <c r="G23" s="74"/>
    </row>
    <row r="24" spans="1:7" ht="12" customHeight="1">
      <c r="A24" s="1" t="s">
        <v>302</v>
      </c>
      <c r="B24" s="5"/>
      <c r="C24" s="191">
        <v>11983</v>
      </c>
      <c r="D24" s="53"/>
      <c r="E24" s="53">
        <v>12788</v>
      </c>
      <c r="G24" s="74"/>
    </row>
    <row r="25" spans="1:7" ht="12" customHeight="1">
      <c r="A25" s="1" t="s">
        <v>280</v>
      </c>
      <c r="B25" s="6"/>
      <c r="C25" s="191">
        <f>1735+192</f>
        <v>1927</v>
      </c>
      <c r="D25" s="53"/>
      <c r="E25" s="53">
        <v>1865</v>
      </c>
      <c r="G25" s="74"/>
    </row>
    <row r="26" spans="1:7" ht="12" customHeight="1">
      <c r="A26" s="1" t="s">
        <v>168</v>
      </c>
      <c r="B26" s="5"/>
      <c r="C26" s="191">
        <v>62</v>
      </c>
      <c r="D26" s="53"/>
      <c r="E26" s="53">
        <v>0</v>
      </c>
      <c r="G26" s="74"/>
    </row>
    <row r="27" spans="1:7" ht="12" customHeight="1">
      <c r="A27" s="1" t="s">
        <v>428</v>
      </c>
      <c r="B27" s="5"/>
      <c r="C27" s="191">
        <v>313</v>
      </c>
      <c r="D27" s="53"/>
      <c r="E27" s="53">
        <v>304</v>
      </c>
      <c r="G27" s="74"/>
    </row>
    <row r="28" spans="1:7" ht="12" customHeight="1">
      <c r="A28" s="1" t="s">
        <v>188</v>
      </c>
      <c r="B28" s="5" t="s">
        <v>21</v>
      </c>
      <c r="C28" s="191">
        <f>10712+48-C27</f>
        <v>10447</v>
      </c>
      <c r="D28" s="53"/>
      <c r="E28" s="60">
        <v>8313</v>
      </c>
      <c r="G28" s="74"/>
    </row>
    <row r="29" spans="2:7" ht="12" customHeight="1">
      <c r="B29" s="5"/>
      <c r="C29" s="135">
        <f>SUM(C23:C28)</f>
        <v>24781</v>
      </c>
      <c r="D29" s="53"/>
      <c r="E29" s="135">
        <f>SUM(E23:E28)</f>
        <v>23287</v>
      </c>
      <c r="G29" s="74"/>
    </row>
    <row r="30" spans="2:7" ht="12" customHeight="1">
      <c r="B30" s="5"/>
      <c r="C30" s="10"/>
      <c r="D30" s="53"/>
      <c r="E30" s="10"/>
      <c r="G30" s="74"/>
    </row>
    <row r="31" spans="1:7" ht="12" customHeight="1" thickBot="1">
      <c r="A31" s="9" t="s">
        <v>421</v>
      </c>
      <c r="B31" s="5"/>
      <c r="C31" s="151">
        <f>C20+C29</f>
        <v>41543</v>
      </c>
      <c r="D31" s="53"/>
      <c r="E31" s="151">
        <f>E20+E29</f>
        <v>41474</v>
      </c>
      <c r="G31" s="74"/>
    </row>
    <row r="32" spans="1:7" ht="12" customHeight="1">
      <c r="A32" s="9"/>
      <c r="B32" s="5"/>
      <c r="C32" s="56"/>
      <c r="D32" s="53"/>
      <c r="E32" s="56"/>
      <c r="G32" s="74"/>
    </row>
    <row r="33" spans="2:7" ht="12" customHeight="1">
      <c r="B33" s="5"/>
      <c r="C33" s="10"/>
      <c r="D33" s="53"/>
      <c r="E33" s="53"/>
      <c r="G33" s="74"/>
    </row>
    <row r="34" spans="1:7" ht="12" customHeight="1">
      <c r="A34" s="9" t="s">
        <v>422</v>
      </c>
      <c r="B34" s="5"/>
      <c r="C34" s="10"/>
      <c r="D34" s="53"/>
      <c r="E34" s="53"/>
      <c r="G34" s="74"/>
    </row>
    <row r="35" spans="1:9" ht="12" customHeight="1">
      <c r="A35" s="9" t="s">
        <v>72</v>
      </c>
      <c r="B35" s="5"/>
      <c r="C35" s="10"/>
      <c r="D35" s="53"/>
      <c r="E35" s="53"/>
      <c r="G35" s="74"/>
      <c r="I35" s="62"/>
    </row>
    <row r="36" spans="1:7" ht="12" customHeight="1">
      <c r="A36" s="1" t="s">
        <v>190</v>
      </c>
      <c r="B36" s="5" t="s">
        <v>247</v>
      </c>
      <c r="C36" s="191">
        <f>+Equity!C29</f>
        <v>22500</v>
      </c>
      <c r="D36" s="53"/>
      <c r="E36" s="60">
        <v>22500</v>
      </c>
      <c r="G36" s="74"/>
    </row>
    <row r="37" spans="1:7" ht="12" customHeight="1">
      <c r="A37" s="1" t="s">
        <v>352</v>
      </c>
      <c r="B37" s="5"/>
      <c r="C37" s="191">
        <f>+Equity!D29</f>
        <v>409</v>
      </c>
      <c r="D37" s="53"/>
      <c r="E37" s="60">
        <v>409</v>
      </c>
      <c r="G37" s="74"/>
    </row>
    <row r="38" spans="1:8" ht="12" customHeight="1">
      <c r="A38" s="1" t="s">
        <v>294</v>
      </c>
      <c r="B38" s="5"/>
      <c r="C38" s="191">
        <f>+Equity!E29</f>
        <v>180</v>
      </c>
      <c r="D38" s="53"/>
      <c r="E38" s="60">
        <v>494</v>
      </c>
      <c r="G38" s="74"/>
      <c r="H38" s="74"/>
    </row>
    <row r="39" spans="1:8" ht="12" customHeight="1">
      <c r="A39" s="1" t="s">
        <v>98</v>
      </c>
      <c r="B39" s="5"/>
      <c r="C39" s="191">
        <f>+Equity!F29</f>
        <v>2794</v>
      </c>
      <c r="D39" s="53"/>
      <c r="E39" s="53">
        <v>1392</v>
      </c>
      <c r="G39" s="74"/>
      <c r="H39" s="74"/>
    </row>
    <row r="40" spans="1:7" ht="13.5" customHeight="1">
      <c r="A40" s="3" t="s">
        <v>72</v>
      </c>
      <c r="B40" s="5"/>
      <c r="C40" s="78">
        <f>SUM(C36:C39)</f>
        <v>25883</v>
      </c>
      <c r="D40" s="24"/>
      <c r="E40" s="78">
        <f>SUM(E36:E39)</f>
        <v>24795</v>
      </c>
      <c r="G40" s="74"/>
    </row>
    <row r="41" spans="1:7" ht="13.5" customHeight="1">
      <c r="A41" s="3" t="s">
        <v>54</v>
      </c>
      <c r="B41" s="5"/>
      <c r="C41" s="24">
        <v>0</v>
      </c>
      <c r="D41" s="53"/>
      <c r="E41" s="24">
        <v>0</v>
      </c>
      <c r="G41" s="74"/>
    </row>
    <row r="42" spans="1:7" ht="13.5" customHeight="1">
      <c r="A42" s="23" t="s">
        <v>73</v>
      </c>
      <c r="B42" s="5"/>
      <c r="C42" s="120">
        <f>SUM(C40:C41)</f>
        <v>25883</v>
      </c>
      <c r="D42" s="53"/>
      <c r="E42" s="120">
        <f>SUM(E40:E41)</f>
        <v>24795</v>
      </c>
      <c r="G42" s="74"/>
    </row>
    <row r="43" spans="2:7" ht="12">
      <c r="B43" s="5"/>
      <c r="C43" s="10"/>
      <c r="D43" s="3"/>
      <c r="G43" s="74"/>
    </row>
    <row r="44" spans="1:7" ht="12">
      <c r="A44" s="9" t="s">
        <v>420</v>
      </c>
      <c r="B44" s="5"/>
      <c r="C44" s="10"/>
      <c r="D44" s="3"/>
      <c r="G44" s="74"/>
    </row>
    <row r="45" spans="1:7" ht="12">
      <c r="A45" s="1" t="s">
        <v>60</v>
      </c>
      <c r="B45" s="5"/>
      <c r="C45" s="10">
        <v>271</v>
      </c>
      <c r="D45" s="3"/>
      <c r="E45" s="24">
        <v>248</v>
      </c>
      <c r="G45" s="74"/>
    </row>
    <row r="46" spans="1:7" ht="12">
      <c r="A46" s="1" t="s">
        <v>304</v>
      </c>
      <c r="B46" s="5"/>
      <c r="C46" s="10">
        <v>264</v>
      </c>
      <c r="D46" s="3"/>
      <c r="E46" s="53">
        <v>273</v>
      </c>
      <c r="G46" s="74"/>
    </row>
    <row r="47" spans="2:7" ht="12.75" customHeight="1">
      <c r="B47" s="5"/>
      <c r="C47" s="135">
        <f>SUM(C45:C46)</f>
        <v>535</v>
      </c>
      <c r="D47" s="3"/>
      <c r="E47" s="135">
        <f>SUM(E45:E46)</f>
        <v>521</v>
      </c>
      <c r="G47" s="74"/>
    </row>
    <row r="48" spans="2:7" ht="12.75" customHeight="1">
      <c r="B48" s="5"/>
      <c r="C48" s="10"/>
      <c r="D48" s="3"/>
      <c r="E48" s="10"/>
      <c r="G48" s="74"/>
    </row>
    <row r="49" spans="1:7" ht="12" customHeight="1">
      <c r="A49" s="9" t="s">
        <v>189</v>
      </c>
      <c r="B49" s="5"/>
      <c r="C49" s="10"/>
      <c r="D49" s="53"/>
      <c r="E49" s="53"/>
      <c r="G49" s="74"/>
    </row>
    <row r="50" spans="1:7" ht="12" customHeight="1">
      <c r="A50" s="1" t="s">
        <v>305</v>
      </c>
      <c r="B50" s="5"/>
      <c r="C50" s="191">
        <f>6103-C52</f>
        <v>5856</v>
      </c>
      <c r="D50" s="53"/>
      <c r="E50" s="53">
        <v>8894</v>
      </c>
      <c r="G50" s="74"/>
    </row>
    <row r="51" spans="1:7" ht="12" customHeight="1">
      <c r="A51" s="1" t="s">
        <v>281</v>
      </c>
      <c r="B51" s="5"/>
      <c r="C51" s="191">
        <v>3854</v>
      </c>
      <c r="D51" s="53"/>
      <c r="E51" s="53">
        <v>2737</v>
      </c>
      <c r="G51" s="74"/>
    </row>
    <row r="52" spans="1:7" ht="12" customHeight="1">
      <c r="A52" s="1" t="s">
        <v>303</v>
      </c>
      <c r="B52" s="5"/>
      <c r="C52" s="10">
        <f>316-69</f>
        <v>247</v>
      </c>
      <c r="D52" s="53"/>
      <c r="E52" s="53">
        <v>293</v>
      </c>
      <c r="G52" s="74"/>
    </row>
    <row r="53" spans="1:7" ht="12" customHeight="1">
      <c r="A53" s="1" t="s">
        <v>144</v>
      </c>
      <c r="B53" s="5"/>
      <c r="C53" s="191">
        <f>3924+428</f>
        <v>4352</v>
      </c>
      <c r="D53" s="53"/>
      <c r="E53" s="53">
        <v>3655</v>
      </c>
      <c r="G53" s="74"/>
    </row>
    <row r="54" spans="1:7" ht="12" customHeight="1">
      <c r="A54" s="1" t="s">
        <v>169</v>
      </c>
      <c r="B54" s="5"/>
      <c r="C54" s="191">
        <v>0</v>
      </c>
      <c r="D54" s="53"/>
      <c r="E54" s="53">
        <v>13</v>
      </c>
      <c r="G54" s="74"/>
    </row>
    <row r="55" spans="1:7" ht="12" customHeight="1">
      <c r="A55" s="1" t="s">
        <v>306</v>
      </c>
      <c r="B55" s="5"/>
      <c r="C55" s="191">
        <v>816</v>
      </c>
      <c r="D55" s="53"/>
      <c r="E55" s="53">
        <v>566</v>
      </c>
      <c r="G55" s="74"/>
    </row>
    <row r="56" spans="2:7" ht="12" customHeight="1">
      <c r="B56" s="5"/>
      <c r="C56" s="135">
        <f>SUM(C50:C55)</f>
        <v>15125</v>
      </c>
      <c r="D56" s="53"/>
      <c r="E56" s="135">
        <f>SUM(E50:E55)</f>
        <v>16158</v>
      </c>
      <c r="G56" s="74"/>
    </row>
    <row r="57" spans="1:7" s="9" customFormat="1" ht="12" customHeight="1">
      <c r="A57" s="9" t="s">
        <v>423</v>
      </c>
      <c r="B57" s="4"/>
      <c r="C57" s="135">
        <f>C47+C56</f>
        <v>15660</v>
      </c>
      <c r="D57" s="240"/>
      <c r="E57" s="135">
        <f>E47+E56</f>
        <v>16679</v>
      </c>
      <c r="G57" s="152"/>
    </row>
    <row r="58" spans="2:7" ht="12" customHeight="1">
      <c r="B58" s="5"/>
      <c r="C58" s="10"/>
      <c r="D58" s="53"/>
      <c r="E58" s="10"/>
      <c r="G58" s="74"/>
    </row>
    <row r="59" spans="1:7" ht="12" customHeight="1" thickBot="1">
      <c r="A59" s="9" t="s">
        <v>424</v>
      </c>
      <c r="B59" s="5"/>
      <c r="C59" s="151">
        <f>C57+C42</f>
        <v>41543</v>
      </c>
      <c r="D59" s="53"/>
      <c r="E59" s="151">
        <f>E57+E42</f>
        <v>41474</v>
      </c>
      <c r="G59" s="74"/>
    </row>
    <row r="60" spans="2:9" ht="12" customHeight="1">
      <c r="B60" s="5"/>
      <c r="C60" s="10"/>
      <c r="D60" s="53"/>
      <c r="E60" s="53"/>
      <c r="G60" s="74"/>
      <c r="I60" s="62"/>
    </row>
    <row r="61" spans="2:4" ht="12">
      <c r="B61" s="5"/>
      <c r="C61" s="10"/>
      <c r="D61" s="3"/>
    </row>
    <row r="62" spans="1:5" ht="12">
      <c r="A62" s="1" t="s">
        <v>433</v>
      </c>
      <c r="B62" s="5"/>
      <c r="C62" s="123">
        <f>(+C42)/225000</f>
        <v>0.11503555555555556</v>
      </c>
      <c r="D62" s="3"/>
      <c r="E62" s="123">
        <f>(+E42)/225000</f>
        <v>0.1102</v>
      </c>
    </row>
    <row r="63" spans="2:3" ht="12">
      <c r="B63" s="11"/>
      <c r="C63" s="10"/>
    </row>
    <row r="64" spans="2:3" ht="12">
      <c r="B64" s="5"/>
      <c r="C64" s="10"/>
    </row>
    <row r="65" spans="1:5" s="143" customFormat="1" ht="12">
      <c r="A65" s="143" t="s">
        <v>285</v>
      </c>
      <c r="B65" s="144"/>
      <c r="C65" s="145"/>
      <c r="E65" s="146"/>
    </row>
    <row r="66" spans="1:5" s="143" customFormat="1" ht="12">
      <c r="A66" s="143" t="s">
        <v>170</v>
      </c>
      <c r="B66" s="144"/>
      <c r="C66" s="145"/>
      <c r="E66" s="146"/>
    </row>
    <row r="67" spans="2:3" ht="12">
      <c r="B67" s="5"/>
      <c r="C67" s="12"/>
    </row>
    <row r="68" spans="2:4" ht="12">
      <c r="B68" s="5"/>
      <c r="D68" s="3"/>
    </row>
    <row r="69" spans="2:5" ht="12">
      <c r="B69" s="5"/>
      <c r="C69" s="134"/>
      <c r="E69" s="118"/>
    </row>
    <row r="70" spans="2:3" ht="12">
      <c r="B70" s="5"/>
      <c r="C70" s="12"/>
    </row>
    <row r="71" spans="2:3" ht="12">
      <c r="B71" s="5"/>
      <c r="C71" s="214">
        <f>C31-C59</f>
        <v>0</v>
      </c>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ht="12">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3"/>
    </row>
    <row r="404" ht="12">
      <c r="C404" s="13"/>
    </row>
    <row r="405" ht="12">
      <c r="C405" s="13"/>
    </row>
    <row r="406" ht="12">
      <c r="C406" s="13"/>
    </row>
    <row r="407" ht="12">
      <c r="C407" s="13"/>
    </row>
    <row r="408" ht="12">
      <c r="C408" s="13"/>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13"/>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sheetData>
  <mergeCells count="5">
    <mergeCell ref="A6:E6"/>
    <mergeCell ref="A1:E1"/>
    <mergeCell ref="A2:E2"/>
    <mergeCell ref="A4:E4"/>
    <mergeCell ref="A5:E5"/>
  </mergeCells>
  <printOptions/>
  <pageMargins left="0.984251968503937" right="0.3937007874015748" top="0.38" bottom="0.39" header="0.17"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showGridLines="0" zoomScaleSheetLayoutView="100" workbookViewId="0" topLeftCell="A10">
      <selection activeCell="A20" sqref="A20"/>
    </sheetView>
  </sheetViews>
  <sheetFormatPr defaultColWidth="9.140625" defaultRowHeight="12.75"/>
  <cols>
    <col min="1" max="1" width="38.00390625" style="1" customWidth="1"/>
    <col min="2" max="2" width="7.281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421875" style="1" bestFit="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74" t="s">
        <v>272</v>
      </c>
      <c r="B1" s="274"/>
      <c r="C1" s="274"/>
      <c r="D1" s="274"/>
      <c r="E1" s="274"/>
      <c r="F1" s="274"/>
      <c r="G1" s="274"/>
      <c r="H1" s="274"/>
    </row>
    <row r="2" spans="1:8" ht="12" customHeight="1">
      <c r="A2" s="276" t="s">
        <v>186</v>
      </c>
      <c r="B2" s="276"/>
      <c r="C2" s="276"/>
      <c r="D2" s="276"/>
      <c r="E2" s="276"/>
      <c r="F2" s="276"/>
      <c r="G2" s="276"/>
      <c r="H2" s="276"/>
    </row>
    <row r="3" spans="1:8" ht="12" customHeight="1">
      <c r="A3" s="37"/>
      <c r="B3" s="37"/>
      <c r="C3" s="37"/>
      <c r="D3" s="37"/>
      <c r="E3" s="38"/>
      <c r="F3" s="37"/>
      <c r="G3" s="37"/>
      <c r="H3" s="37"/>
    </row>
    <row r="4" spans="1:8" ht="12" customHeight="1">
      <c r="A4" s="274" t="s">
        <v>65</v>
      </c>
      <c r="B4" s="274"/>
      <c r="C4" s="274"/>
      <c r="D4" s="274"/>
      <c r="E4" s="274"/>
      <c r="F4" s="274"/>
      <c r="G4" s="274"/>
      <c r="H4" s="274"/>
    </row>
    <row r="5" spans="1:8" ht="12" customHeight="1">
      <c r="A5" s="274" t="s">
        <v>276</v>
      </c>
      <c r="B5" s="274"/>
      <c r="C5" s="274"/>
      <c r="D5" s="274"/>
      <c r="E5" s="274"/>
      <c r="F5" s="274"/>
      <c r="G5" s="274"/>
      <c r="H5" s="274"/>
    </row>
    <row r="6" spans="1:20" s="3" customFormat="1" ht="12" customHeight="1">
      <c r="A6" s="283"/>
      <c r="B6" s="283"/>
      <c r="C6" s="283"/>
      <c r="D6" s="283"/>
      <c r="E6" s="283"/>
      <c r="F6" s="283"/>
      <c r="G6" s="283"/>
      <c r="H6" s="283"/>
      <c r="T6" s="64"/>
    </row>
    <row r="7" spans="1:20" s="3" customFormat="1" ht="12" customHeight="1">
      <c r="A7" s="26"/>
      <c r="B7" s="26"/>
      <c r="C7" s="26"/>
      <c r="D7" s="26"/>
      <c r="E7" s="26"/>
      <c r="F7" s="26"/>
      <c r="G7" s="26"/>
      <c r="H7" s="26"/>
      <c r="T7" s="64"/>
    </row>
    <row r="8" spans="1:20" ht="12" customHeight="1">
      <c r="A8" s="4"/>
      <c r="B8" s="138"/>
      <c r="C8" s="274" t="s">
        <v>74</v>
      </c>
      <c r="D8" s="274"/>
      <c r="E8" s="274"/>
      <c r="F8" s="274"/>
      <c r="G8" s="159" t="s">
        <v>75</v>
      </c>
      <c r="H8" s="35"/>
      <c r="T8" s="62"/>
    </row>
    <row r="9" spans="1:20" ht="12" customHeight="1">
      <c r="A9" s="4"/>
      <c r="B9" s="138"/>
      <c r="C9" s="46"/>
      <c r="D9" s="274" t="s">
        <v>210</v>
      </c>
      <c r="E9" s="274"/>
      <c r="F9" s="35" t="s">
        <v>209</v>
      </c>
      <c r="G9" s="35"/>
      <c r="H9" s="46"/>
      <c r="K9" s="52"/>
      <c r="S9" s="62"/>
      <c r="T9" s="62"/>
    </row>
    <row r="10" spans="1:20" ht="12" customHeight="1">
      <c r="A10" s="4"/>
      <c r="B10" s="35"/>
      <c r="C10" s="35" t="s">
        <v>207</v>
      </c>
      <c r="D10" s="35" t="s">
        <v>351</v>
      </c>
      <c r="E10" s="35" t="s">
        <v>76</v>
      </c>
      <c r="F10" s="35" t="s">
        <v>77</v>
      </c>
      <c r="G10" s="35"/>
      <c r="H10" s="35" t="s">
        <v>208</v>
      </c>
      <c r="K10" s="52"/>
      <c r="S10" s="62"/>
      <c r="T10" s="62"/>
    </row>
    <row r="11" spans="2:20" ht="12" customHeight="1">
      <c r="B11" s="138"/>
      <c r="C11" s="35" t="s">
        <v>278</v>
      </c>
      <c r="D11" s="35" t="s">
        <v>278</v>
      </c>
      <c r="E11" s="35" t="s">
        <v>278</v>
      </c>
      <c r="F11" s="35" t="s">
        <v>278</v>
      </c>
      <c r="G11" s="35" t="s">
        <v>278</v>
      </c>
      <c r="H11" s="35" t="s">
        <v>278</v>
      </c>
      <c r="J11" s="61"/>
      <c r="K11" s="52"/>
      <c r="S11" s="62"/>
      <c r="T11" s="62"/>
    </row>
    <row r="12" spans="2:20" ht="12" customHeight="1">
      <c r="B12" s="46"/>
      <c r="C12" s="46"/>
      <c r="D12" s="46"/>
      <c r="E12" s="44"/>
      <c r="F12" s="46"/>
      <c r="G12" s="46"/>
      <c r="H12" s="46"/>
      <c r="J12" s="61"/>
      <c r="K12" s="52"/>
      <c r="S12" s="62"/>
      <c r="T12" s="62"/>
    </row>
    <row r="13" spans="3:20" ht="12" customHeight="1">
      <c r="C13" s="53"/>
      <c r="D13" s="53"/>
      <c r="E13" s="20"/>
      <c r="F13" s="53"/>
      <c r="G13" s="53"/>
      <c r="H13" s="53"/>
      <c r="J13" s="61"/>
      <c r="K13" s="63"/>
      <c r="S13" s="62"/>
      <c r="T13" s="64"/>
    </row>
    <row r="14" spans="3:20" ht="12" customHeight="1">
      <c r="C14" s="53"/>
      <c r="D14" s="53"/>
      <c r="E14" s="20"/>
      <c r="F14" s="53"/>
      <c r="G14" s="53"/>
      <c r="H14" s="53"/>
      <c r="J14" s="61"/>
      <c r="K14" s="63"/>
      <c r="S14" s="62"/>
      <c r="T14" s="64"/>
    </row>
    <row r="15" spans="1:20" ht="14.25" customHeight="1">
      <c r="A15" s="9" t="s">
        <v>438</v>
      </c>
      <c r="C15" s="53"/>
      <c r="D15" s="53"/>
      <c r="E15" s="20"/>
      <c r="F15" s="53"/>
      <c r="G15" s="53"/>
      <c r="H15" s="53"/>
      <c r="J15" s="61"/>
      <c r="K15" s="63"/>
      <c r="S15" s="62"/>
      <c r="T15" s="64"/>
    </row>
    <row r="16" spans="1:20" ht="14.25" customHeight="1">
      <c r="A16" s="1" t="s">
        <v>437</v>
      </c>
      <c r="B16" s="9"/>
      <c r="C16" s="60">
        <v>22500</v>
      </c>
      <c r="D16" s="60">
        <v>409</v>
      </c>
      <c r="E16" s="53">
        <v>532.2939999999999</v>
      </c>
      <c r="F16" s="53">
        <v>2035</v>
      </c>
      <c r="G16" s="56">
        <v>0</v>
      </c>
      <c r="H16" s="53">
        <v>25476.294</v>
      </c>
      <c r="J16" s="61"/>
      <c r="K16" s="52"/>
      <c r="S16" s="62"/>
      <c r="T16" s="62"/>
    </row>
    <row r="17" spans="1:20" ht="14.25" customHeight="1">
      <c r="A17" s="1" t="s">
        <v>293</v>
      </c>
      <c r="C17" s="60">
        <v>0</v>
      </c>
      <c r="D17" s="60">
        <v>0</v>
      </c>
      <c r="E17" s="53">
        <v>-272</v>
      </c>
      <c r="F17" s="53">
        <v>0</v>
      </c>
      <c r="G17" s="56">
        <v>0</v>
      </c>
      <c r="H17" s="53">
        <f>SUM(C17:G17)</f>
        <v>-272</v>
      </c>
      <c r="J17" s="61"/>
      <c r="K17" s="52"/>
      <c r="M17" s="61"/>
      <c r="O17" s="52"/>
      <c r="P17" s="52"/>
      <c r="Q17" s="52"/>
      <c r="R17" s="52"/>
      <c r="S17" s="62"/>
      <c r="T17" s="62"/>
    </row>
    <row r="18" spans="1:20" ht="14.25" customHeight="1">
      <c r="A18" s="1" t="s">
        <v>436</v>
      </c>
      <c r="B18" s="6"/>
      <c r="C18" s="11">
        <v>0</v>
      </c>
      <c r="D18" s="11">
        <v>0</v>
      </c>
      <c r="E18" s="11">
        <v>924</v>
      </c>
      <c r="F18" s="11">
        <v>0</v>
      </c>
      <c r="G18" s="56">
        <v>0</v>
      </c>
      <c r="H18" s="53">
        <f>SUM(C18:G18)</f>
        <v>924</v>
      </c>
      <c r="J18" s="61"/>
      <c r="K18" s="52"/>
      <c r="M18" s="61"/>
      <c r="O18" s="52"/>
      <c r="P18" s="52"/>
      <c r="Q18" s="52"/>
      <c r="R18" s="52"/>
      <c r="T18" s="62"/>
    </row>
    <row r="19" spans="1:20" ht="14.25" customHeight="1">
      <c r="A19" s="1" t="s">
        <v>63</v>
      </c>
      <c r="C19" s="56">
        <v>0</v>
      </c>
      <c r="D19" s="56">
        <v>0</v>
      </c>
      <c r="E19" s="56">
        <v>0</v>
      </c>
      <c r="F19" s="10">
        <v>-279</v>
      </c>
      <c r="G19" s="56">
        <v>0</v>
      </c>
      <c r="H19" s="53">
        <f>SUM(C19:G19)</f>
        <v>-279</v>
      </c>
      <c r="J19" s="61"/>
      <c r="K19" s="52"/>
      <c r="M19" s="61"/>
      <c r="O19" s="52"/>
      <c r="P19" s="52"/>
      <c r="Q19" s="52"/>
      <c r="R19" s="52"/>
      <c r="T19" s="62"/>
    </row>
    <row r="20" spans="1:13" s="9" customFormat="1" ht="14.25" customHeight="1" thickBot="1">
      <c r="A20" s="23" t="s">
        <v>324</v>
      </c>
      <c r="B20" s="23"/>
      <c r="C20" s="55">
        <f aca="true" t="shared" si="0" ref="C20:H20">SUM(C16:C19)</f>
        <v>22500</v>
      </c>
      <c r="D20" s="55">
        <f t="shared" si="0"/>
        <v>409</v>
      </c>
      <c r="E20" s="55">
        <f t="shared" si="0"/>
        <v>1184.2939999999999</v>
      </c>
      <c r="F20" s="55">
        <f t="shared" si="0"/>
        <v>1756</v>
      </c>
      <c r="G20" s="55">
        <f t="shared" si="0"/>
        <v>0</v>
      </c>
      <c r="H20" s="55">
        <f t="shared" si="0"/>
        <v>25849.294</v>
      </c>
      <c r="J20" s="87"/>
      <c r="K20" s="88"/>
      <c r="M20" s="87"/>
    </row>
    <row r="21" spans="3:13" ht="14.25" customHeight="1" thickTop="1">
      <c r="C21" s="79"/>
      <c r="D21" s="79"/>
      <c r="E21" s="3"/>
      <c r="F21" s="8"/>
      <c r="G21" s="8"/>
      <c r="J21" s="61"/>
      <c r="M21" s="61"/>
    </row>
    <row r="22" spans="1:13" s="143" customFormat="1" ht="14.25" customHeight="1">
      <c r="A22" s="146"/>
      <c r="C22" s="147"/>
      <c r="D22" s="147"/>
      <c r="E22" s="146"/>
      <c r="F22" s="148"/>
      <c r="G22" s="148"/>
      <c r="H22" s="146"/>
      <c r="J22" s="149"/>
      <c r="M22" s="149"/>
    </row>
    <row r="23" spans="1:13" ht="14.25" customHeight="1">
      <c r="A23" s="3"/>
      <c r="C23" s="79"/>
      <c r="D23" s="79"/>
      <c r="E23" s="3"/>
      <c r="F23" s="8"/>
      <c r="G23" s="8"/>
      <c r="J23" s="61"/>
      <c r="M23" s="61"/>
    </row>
    <row r="24" spans="3:5" ht="14.25" customHeight="1">
      <c r="C24" s="5"/>
      <c r="D24" s="5"/>
      <c r="E24" s="12"/>
    </row>
    <row r="25" spans="1:8" ht="14.25" customHeight="1">
      <c r="A25" s="9" t="s">
        <v>171</v>
      </c>
      <c r="B25" s="9"/>
      <c r="E25" s="1"/>
      <c r="H25" s="1"/>
    </row>
    <row r="26" spans="1:8" ht="14.25" customHeight="1">
      <c r="A26" s="1" t="s">
        <v>437</v>
      </c>
      <c r="C26" s="189">
        <v>22500</v>
      </c>
      <c r="D26" s="189">
        <v>409</v>
      </c>
      <c r="E26" s="189">
        <v>494</v>
      </c>
      <c r="F26" s="189">
        <v>1392</v>
      </c>
      <c r="G26" s="56">
        <v>0</v>
      </c>
      <c r="H26" s="53">
        <f>SUM(C26:G26)</f>
        <v>24795</v>
      </c>
    </row>
    <row r="27" spans="1:20" ht="14.25" customHeight="1">
      <c r="A27" s="1" t="s">
        <v>293</v>
      </c>
      <c r="B27" s="3"/>
      <c r="C27" s="56">
        <v>0</v>
      </c>
      <c r="D27" s="56">
        <v>0</v>
      </c>
      <c r="E27" s="53">
        <f>-246-68</f>
        <v>-314</v>
      </c>
      <c r="F27" s="56">
        <v>0</v>
      </c>
      <c r="G27" s="56">
        <v>0</v>
      </c>
      <c r="H27" s="53">
        <f>SUM(C27:G27)</f>
        <v>-314</v>
      </c>
      <c r="J27" s="61"/>
      <c r="K27" s="52"/>
      <c r="M27" s="61"/>
      <c r="O27" s="52"/>
      <c r="P27" s="52"/>
      <c r="Q27" s="52"/>
      <c r="R27" s="52"/>
      <c r="S27" s="62"/>
      <c r="T27" s="62"/>
    </row>
    <row r="28" spans="1:20" ht="14.25" customHeight="1">
      <c r="A28" s="1" t="s">
        <v>211</v>
      </c>
      <c r="B28" s="3"/>
      <c r="C28" s="56">
        <v>0</v>
      </c>
      <c r="D28" s="56">
        <v>0</v>
      </c>
      <c r="E28" s="56">
        <v>0</v>
      </c>
      <c r="F28" s="10">
        <f>+'Income St'!F43</f>
        <v>1402</v>
      </c>
      <c r="G28" s="56">
        <v>0</v>
      </c>
      <c r="H28" s="53">
        <f>SUM(C28:G28)</f>
        <v>1402</v>
      </c>
      <c r="J28" s="61"/>
      <c r="K28" s="52"/>
      <c r="M28" s="61"/>
      <c r="O28" s="52"/>
      <c r="P28" s="52"/>
      <c r="Q28" s="52"/>
      <c r="R28" s="52"/>
      <c r="T28" s="62"/>
    </row>
    <row r="29" spans="1:13" s="9" customFormat="1" ht="14.25" customHeight="1" thickBot="1">
      <c r="A29" s="23" t="s">
        <v>68</v>
      </c>
      <c r="B29" s="23"/>
      <c r="C29" s="55">
        <f aca="true" t="shared" si="1" ref="C29:H29">SUM(C26:C28)</f>
        <v>22500</v>
      </c>
      <c r="D29" s="55">
        <f t="shared" si="1"/>
        <v>409</v>
      </c>
      <c r="E29" s="55">
        <f t="shared" si="1"/>
        <v>180</v>
      </c>
      <c r="F29" s="55">
        <f t="shared" si="1"/>
        <v>2794</v>
      </c>
      <c r="G29" s="55">
        <f t="shared" si="1"/>
        <v>0</v>
      </c>
      <c r="H29" s="55">
        <f t="shared" si="1"/>
        <v>25883</v>
      </c>
      <c r="J29" s="3"/>
      <c r="K29" s="88"/>
      <c r="M29" s="87"/>
    </row>
    <row r="30" spans="3:10" ht="12.75" thickTop="1">
      <c r="C30" s="5"/>
      <c r="D30" s="5"/>
      <c r="E30" s="12"/>
      <c r="J30" s="161"/>
    </row>
    <row r="31" spans="3:8" ht="12">
      <c r="C31" s="5"/>
      <c r="D31" s="5"/>
      <c r="E31" s="214"/>
      <c r="H31" s="161"/>
    </row>
    <row r="32" spans="1:8" ht="12">
      <c r="A32" s="286" t="s">
        <v>94</v>
      </c>
      <c r="B32" s="279"/>
      <c r="C32" s="279"/>
      <c r="D32" s="279"/>
      <c r="E32" s="279"/>
      <c r="F32" s="279"/>
      <c r="G32" s="279"/>
      <c r="H32" s="279"/>
    </row>
    <row r="33" spans="1:8" ht="12">
      <c r="A33" s="279"/>
      <c r="B33" s="279"/>
      <c r="C33" s="279"/>
      <c r="D33" s="279"/>
      <c r="E33" s="279"/>
      <c r="F33" s="279"/>
      <c r="G33" s="279"/>
      <c r="H33" s="279"/>
    </row>
    <row r="34" spans="1:8" ht="12">
      <c r="A34" s="279"/>
      <c r="B34" s="279"/>
      <c r="C34" s="279"/>
      <c r="D34" s="279"/>
      <c r="E34" s="279"/>
      <c r="F34" s="279"/>
      <c r="G34" s="279"/>
      <c r="H34" s="279"/>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mergeCells count="8">
    <mergeCell ref="A1:H1"/>
    <mergeCell ref="A2:H2"/>
    <mergeCell ref="A4:H4"/>
    <mergeCell ref="A5:H5"/>
    <mergeCell ref="A32:H34"/>
    <mergeCell ref="C8:F8"/>
    <mergeCell ref="D9:E9"/>
    <mergeCell ref="A6:H6"/>
  </mergeCells>
  <printOptions/>
  <pageMargins left="0.48" right="0.17" top="0.7874015748031497" bottom="0.7874015748031497" header="0.5118110236220472" footer="0.5118110236220472"/>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L68"/>
  <sheetViews>
    <sheetView showGridLines="0" view="pageBreakPreview" zoomScaleSheetLayoutView="100" workbookViewId="0" topLeftCell="A42">
      <selection activeCell="B15" sqref="B15"/>
    </sheetView>
  </sheetViews>
  <sheetFormatPr defaultColWidth="9.140625" defaultRowHeight="12.75"/>
  <cols>
    <col min="1" max="1" width="4.421875" style="3" customWidth="1"/>
    <col min="2" max="2" width="45.57421875" style="3" customWidth="1"/>
    <col min="3" max="3" width="8.8515625" style="3" customWidth="1"/>
    <col min="4" max="4" width="18.4218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74" t="s">
        <v>272</v>
      </c>
      <c r="B1" s="274"/>
      <c r="C1" s="274"/>
      <c r="D1" s="274"/>
      <c r="E1" s="287"/>
      <c r="F1" s="287"/>
    </row>
    <row r="2" spans="1:6" s="9" customFormat="1" ht="12.75">
      <c r="A2" s="276" t="s">
        <v>186</v>
      </c>
      <c r="B2" s="276"/>
      <c r="C2" s="276"/>
      <c r="D2" s="276"/>
      <c r="E2" s="287"/>
      <c r="F2" s="287"/>
    </row>
    <row r="3" spans="1:6" s="9" customFormat="1" ht="12.75">
      <c r="A3" s="274"/>
      <c r="B3" s="274"/>
      <c r="C3" s="274"/>
      <c r="D3" s="274"/>
      <c r="E3" s="287"/>
      <c r="F3" s="287"/>
    </row>
    <row r="4" spans="1:6" s="9" customFormat="1" ht="12.75">
      <c r="A4" s="274" t="s">
        <v>65</v>
      </c>
      <c r="B4" s="274"/>
      <c r="C4" s="274"/>
      <c r="D4" s="274"/>
      <c r="E4" s="287"/>
      <c r="F4" s="287"/>
    </row>
    <row r="5" spans="1:6" s="9" customFormat="1" ht="12.75">
      <c r="A5" s="274" t="s">
        <v>277</v>
      </c>
      <c r="B5" s="274"/>
      <c r="C5" s="274"/>
      <c r="D5" s="274"/>
      <c r="E5" s="287"/>
      <c r="F5" s="287"/>
    </row>
    <row r="6" spans="1:4" s="1" customFormat="1" ht="12">
      <c r="A6" s="288"/>
      <c r="B6" s="288"/>
      <c r="C6" s="288"/>
      <c r="D6" s="288"/>
    </row>
    <row r="7" spans="1:4" s="1" customFormat="1" ht="12">
      <c r="A7" s="4"/>
      <c r="B7" s="4"/>
      <c r="C7" s="4"/>
      <c r="D7" s="4"/>
    </row>
    <row r="8" spans="4:11" ht="12">
      <c r="D8" s="41"/>
      <c r="E8" s="20"/>
      <c r="F8" s="41"/>
      <c r="G8" s="20"/>
      <c r="H8" s="20"/>
      <c r="I8" s="20"/>
      <c r="J8" s="20"/>
      <c r="K8" s="20"/>
    </row>
    <row r="9" spans="4:11" ht="12">
      <c r="D9" s="42" t="s">
        <v>411</v>
      </c>
      <c r="E9" s="20"/>
      <c r="F9" s="42" t="s">
        <v>411</v>
      </c>
      <c r="G9" s="20"/>
      <c r="H9" s="20"/>
      <c r="I9" s="20"/>
      <c r="J9" s="20"/>
      <c r="K9" s="20"/>
    </row>
    <row r="10" spans="4:11" ht="12">
      <c r="D10" s="43">
        <v>39386</v>
      </c>
      <c r="E10" s="20"/>
      <c r="F10" s="43">
        <v>39021</v>
      </c>
      <c r="G10" s="20"/>
      <c r="H10" s="20"/>
      <c r="I10" s="20"/>
      <c r="J10" s="20"/>
      <c r="K10" s="20"/>
    </row>
    <row r="11" spans="4:11" ht="12">
      <c r="D11" s="35" t="s">
        <v>278</v>
      </c>
      <c r="E11" s="20"/>
      <c r="F11" s="35" t="s">
        <v>278</v>
      </c>
      <c r="G11" s="20"/>
      <c r="H11" s="20"/>
      <c r="I11" s="20"/>
      <c r="J11" s="20"/>
      <c r="K11" s="20"/>
    </row>
    <row r="12" spans="4:11" ht="12">
      <c r="D12" s="21"/>
      <c r="E12" s="20"/>
      <c r="F12" s="21"/>
      <c r="G12" s="20"/>
      <c r="H12" s="20"/>
      <c r="I12" s="20"/>
      <c r="J12" s="20"/>
      <c r="K12" s="20"/>
    </row>
    <row r="13" spans="1:11" ht="12">
      <c r="A13" s="23" t="s">
        <v>327</v>
      </c>
      <c r="B13" s="23"/>
      <c r="D13" s="24"/>
      <c r="E13" s="24"/>
      <c r="F13" s="24"/>
      <c r="G13" s="24"/>
      <c r="H13" s="24"/>
      <c r="I13" s="24"/>
      <c r="J13" s="24"/>
      <c r="K13" s="24"/>
    </row>
    <row r="14" spans="2:11" ht="12">
      <c r="B14" s="3" t="s">
        <v>64</v>
      </c>
      <c r="D14" s="24">
        <f>+'CF worksheet'!I14</f>
        <v>2130</v>
      </c>
      <c r="E14" s="198"/>
      <c r="F14" s="24">
        <v>-105</v>
      </c>
      <c r="G14" s="24"/>
      <c r="H14" s="24"/>
      <c r="I14" s="24"/>
      <c r="J14" s="24"/>
      <c r="K14" s="24"/>
    </row>
    <row r="15" spans="4:11" ht="12">
      <c r="D15" s="24"/>
      <c r="E15" s="198"/>
      <c r="F15" s="24"/>
      <c r="G15" s="24"/>
      <c r="H15" s="24"/>
      <c r="I15" s="24"/>
      <c r="J15" s="24"/>
      <c r="K15" s="24"/>
    </row>
    <row r="16" spans="2:11" ht="12">
      <c r="B16" s="3" t="s">
        <v>330</v>
      </c>
      <c r="D16" s="24"/>
      <c r="E16" s="198"/>
      <c r="F16" s="24"/>
      <c r="G16" s="24"/>
      <c r="H16" s="24"/>
      <c r="I16" s="24"/>
      <c r="J16" s="24"/>
      <c r="K16" s="24"/>
    </row>
    <row r="17" spans="2:11" ht="12">
      <c r="B17" s="3" t="s">
        <v>347</v>
      </c>
      <c r="D17" s="24">
        <f>+'CF worksheet'!I17</f>
        <v>588</v>
      </c>
      <c r="E17" s="198"/>
      <c r="F17" s="24">
        <v>319.81503901</v>
      </c>
      <c r="G17" s="24"/>
      <c r="H17" s="24"/>
      <c r="I17" s="24"/>
      <c r="J17" s="24"/>
      <c r="K17" s="24"/>
    </row>
    <row r="18" spans="2:11" ht="12">
      <c r="B18" s="3" t="s">
        <v>201</v>
      </c>
      <c r="D18" s="24">
        <f>+'CF worksheet'!I18</f>
        <v>1642</v>
      </c>
      <c r="E18" s="198"/>
      <c r="F18" s="24">
        <v>1207</v>
      </c>
      <c r="G18" s="24"/>
      <c r="H18" s="24"/>
      <c r="I18" s="24"/>
      <c r="J18" s="24"/>
      <c r="K18" s="24"/>
    </row>
    <row r="19" spans="2:11" ht="12">
      <c r="B19" s="3" t="s">
        <v>51</v>
      </c>
      <c r="D19" s="24">
        <f>+'CF worksheet'!I19</f>
        <v>433</v>
      </c>
      <c r="E19" s="198"/>
      <c r="F19" s="24">
        <v>59</v>
      </c>
      <c r="G19" s="24"/>
      <c r="H19" s="24"/>
      <c r="I19" s="24"/>
      <c r="J19" s="24"/>
      <c r="K19" s="24"/>
    </row>
    <row r="20" spans="2:11" ht="12">
      <c r="B20" s="3" t="s">
        <v>379</v>
      </c>
      <c r="D20" s="24">
        <f>+'CF worksheet'!I20</f>
        <v>6</v>
      </c>
      <c r="E20" s="198"/>
      <c r="F20" s="24">
        <v>0</v>
      </c>
      <c r="G20" s="24"/>
      <c r="H20" s="24"/>
      <c r="I20" s="24"/>
      <c r="J20" s="24"/>
      <c r="K20" s="24"/>
    </row>
    <row r="21" spans="2:11" ht="12">
      <c r="B21" s="3" t="s">
        <v>55</v>
      </c>
      <c r="D21" s="24">
        <f>+'CF worksheet'!D21</f>
        <v>0</v>
      </c>
      <c r="E21" s="198"/>
      <c r="F21" s="24">
        <v>924</v>
      </c>
      <c r="G21" s="24"/>
      <c r="H21" s="24"/>
      <c r="I21" s="24"/>
      <c r="J21" s="24"/>
      <c r="K21" s="24"/>
    </row>
    <row r="22" spans="2:11" ht="12">
      <c r="B22" s="3" t="s">
        <v>154</v>
      </c>
      <c r="D22" s="24">
        <v>6</v>
      </c>
      <c r="E22" s="198"/>
      <c r="F22" s="24">
        <v>0</v>
      </c>
      <c r="G22" s="24"/>
      <c r="H22" s="24"/>
      <c r="I22" s="24"/>
      <c r="J22" s="24"/>
      <c r="K22" s="24"/>
    </row>
    <row r="23" spans="2:11" ht="12">
      <c r="B23" s="3" t="s">
        <v>148</v>
      </c>
      <c r="D23" s="24">
        <f>+'CF worksheet'!I23</f>
        <v>15</v>
      </c>
      <c r="E23" s="198"/>
      <c r="F23" s="24">
        <v>32</v>
      </c>
      <c r="G23" s="24"/>
      <c r="H23" s="24"/>
      <c r="I23" s="24"/>
      <c r="J23" s="24"/>
      <c r="K23" s="24"/>
    </row>
    <row r="24" spans="1:11" ht="12">
      <c r="A24" s="3" t="s">
        <v>326</v>
      </c>
      <c r="D24" s="195">
        <f>SUM(D14:D23)</f>
        <v>4820</v>
      </c>
      <c r="E24" s="199"/>
      <c r="F24" s="195">
        <f>SUM(F14:F23)</f>
        <v>2436.81503901</v>
      </c>
      <c r="G24" s="25"/>
      <c r="H24" s="25"/>
      <c r="I24" s="25"/>
      <c r="J24" s="25"/>
      <c r="K24" s="25"/>
    </row>
    <row r="25" spans="4:11" ht="12">
      <c r="D25" s="24"/>
      <c r="E25" s="198"/>
      <c r="F25" s="24"/>
      <c r="G25" s="24"/>
      <c r="H25" s="24"/>
      <c r="I25" s="24"/>
      <c r="J25" s="24"/>
      <c r="K25" s="24"/>
    </row>
    <row r="26" spans="1:11" ht="12">
      <c r="A26" s="3" t="s">
        <v>333</v>
      </c>
      <c r="D26" s="24"/>
      <c r="E26" s="198"/>
      <c r="F26" s="24"/>
      <c r="G26" s="24"/>
      <c r="H26" s="24"/>
      <c r="I26" s="24"/>
      <c r="J26" s="24"/>
      <c r="K26" s="24"/>
    </row>
    <row r="27" spans="2:11" ht="12">
      <c r="B27" s="3" t="s">
        <v>302</v>
      </c>
      <c r="D27" s="24">
        <f>+'CF worksheet'!I28</f>
        <v>217</v>
      </c>
      <c r="E27" s="198"/>
      <c r="F27" s="24">
        <v>-3404</v>
      </c>
      <c r="G27" s="24"/>
      <c r="H27" s="24"/>
      <c r="I27" s="24"/>
      <c r="J27" s="24"/>
      <c r="K27" s="24"/>
    </row>
    <row r="28" spans="2:11" ht="12">
      <c r="B28" s="3" t="s">
        <v>280</v>
      </c>
      <c r="D28" s="24">
        <f>+'CF worksheet'!I29</f>
        <v>-100</v>
      </c>
      <c r="E28" s="198"/>
      <c r="F28" s="24">
        <v>-8123</v>
      </c>
      <c r="G28" s="24"/>
      <c r="H28" s="24"/>
      <c r="I28" s="24"/>
      <c r="J28" s="24"/>
      <c r="K28" s="24"/>
    </row>
    <row r="29" spans="2:11" ht="12">
      <c r="B29" s="3" t="s">
        <v>358</v>
      </c>
      <c r="D29" s="24">
        <f>+'CF worksheet'!I30</f>
        <v>-32</v>
      </c>
      <c r="E29" s="198"/>
      <c r="F29" s="53">
        <v>-51</v>
      </c>
      <c r="G29" s="24"/>
      <c r="H29" s="24"/>
      <c r="I29" s="24"/>
      <c r="J29" s="24"/>
      <c r="K29" s="24"/>
    </row>
    <row r="30" spans="2:11" ht="12">
      <c r="B30" s="1" t="s">
        <v>303</v>
      </c>
      <c r="D30" s="24">
        <f>+'CF worksheet'!I31</f>
        <v>-46</v>
      </c>
      <c r="E30" s="198"/>
      <c r="F30" s="24">
        <v>222</v>
      </c>
      <c r="G30" s="24"/>
      <c r="H30" s="24"/>
      <c r="I30" s="24"/>
      <c r="J30" s="24"/>
      <c r="K30" s="24"/>
    </row>
    <row r="31" spans="2:11" ht="12">
      <c r="B31" s="3" t="s">
        <v>305</v>
      </c>
      <c r="D31" s="24">
        <f>+'CF worksheet'!I32</f>
        <v>-3038</v>
      </c>
      <c r="E31" s="198"/>
      <c r="F31" s="24">
        <v>3825</v>
      </c>
      <c r="G31" s="24"/>
      <c r="H31" s="24"/>
      <c r="I31" s="24"/>
      <c r="J31" s="24"/>
      <c r="K31" s="24"/>
    </row>
    <row r="32" spans="2:11" ht="12">
      <c r="B32" s="3" t="s">
        <v>307</v>
      </c>
      <c r="D32" s="24">
        <f>+'CF worksheet'!I33+'CF worksheet'!I34+'CF worksheet'!I36+'CF worksheet'!I37</f>
        <v>341</v>
      </c>
      <c r="E32" s="198"/>
      <c r="F32" s="24">
        <v>1386</v>
      </c>
      <c r="G32" s="24"/>
      <c r="H32" s="24"/>
      <c r="I32" s="24"/>
      <c r="J32" s="24"/>
      <c r="K32" s="24"/>
    </row>
    <row r="33" spans="2:11" ht="12">
      <c r="B33" s="3" t="s">
        <v>308</v>
      </c>
      <c r="D33" s="24">
        <f>+'CF worksheet'!I35</f>
        <v>-75</v>
      </c>
      <c r="E33" s="198"/>
      <c r="F33" s="24">
        <v>84</v>
      </c>
      <c r="G33" s="24"/>
      <c r="H33" s="24"/>
      <c r="I33" s="24"/>
      <c r="J33" s="24"/>
      <c r="K33" s="24"/>
    </row>
    <row r="34" spans="2:11" ht="12">
      <c r="B34" s="3" t="s">
        <v>429</v>
      </c>
      <c r="D34" s="53">
        <v>0</v>
      </c>
      <c r="E34" s="198"/>
      <c r="F34" s="24">
        <v>-4</v>
      </c>
      <c r="G34" s="24"/>
      <c r="H34" s="24"/>
      <c r="I34" s="24"/>
      <c r="J34" s="24"/>
      <c r="K34" s="24"/>
    </row>
    <row r="35" spans="1:11" ht="12">
      <c r="A35" s="3" t="s">
        <v>127</v>
      </c>
      <c r="D35" s="195">
        <f>SUM(D24:D33)</f>
        <v>2087</v>
      </c>
      <c r="E35" s="199"/>
      <c r="F35" s="195">
        <f>SUM(F24:F34)</f>
        <v>-3628.18496099</v>
      </c>
      <c r="G35" s="25"/>
      <c r="H35" s="25"/>
      <c r="I35" s="25"/>
      <c r="J35" s="25"/>
      <c r="K35" s="25"/>
    </row>
    <row r="36" spans="2:11" ht="12">
      <c r="B36" s="3" t="s">
        <v>131</v>
      </c>
      <c r="D36" s="24">
        <f>+'CF worksheet'!I40</f>
        <v>260</v>
      </c>
      <c r="E36" s="199"/>
      <c r="F36" s="24">
        <v>-939</v>
      </c>
      <c r="G36" s="25"/>
      <c r="H36" s="25"/>
      <c r="I36" s="25"/>
      <c r="J36" s="24"/>
      <c r="K36" s="24"/>
    </row>
    <row r="37" spans="1:11" ht="12">
      <c r="A37" s="3" t="s">
        <v>128</v>
      </c>
      <c r="D37" s="195">
        <f>SUM(D35:D36)</f>
        <v>2347</v>
      </c>
      <c r="E37" s="199"/>
      <c r="F37" s="195">
        <f>SUM(F35:F36)</f>
        <v>-4567.18496099</v>
      </c>
      <c r="G37" s="25"/>
      <c r="H37" s="25"/>
      <c r="I37" s="25"/>
      <c r="J37" s="25"/>
      <c r="K37" s="25"/>
    </row>
    <row r="38" spans="4:11" ht="12">
      <c r="D38" s="25"/>
      <c r="E38" s="199"/>
      <c r="F38" s="25"/>
      <c r="G38" s="25"/>
      <c r="H38" s="25"/>
      <c r="I38" s="24"/>
      <c r="J38" s="25"/>
      <c r="K38" s="25"/>
    </row>
    <row r="39" spans="1:11" ht="12">
      <c r="A39" s="23" t="s">
        <v>357</v>
      </c>
      <c r="D39" s="24"/>
      <c r="E39" s="198"/>
      <c r="F39" s="24"/>
      <c r="G39" s="24"/>
      <c r="H39" s="24"/>
      <c r="I39" s="24"/>
      <c r="J39" s="24"/>
      <c r="K39" s="24"/>
    </row>
    <row r="40" spans="2:11" ht="12">
      <c r="B40" s="3" t="s">
        <v>52</v>
      </c>
      <c r="D40" s="24">
        <f>+'CF worksheet'!I45</f>
        <v>273</v>
      </c>
      <c r="E40" s="198"/>
      <c r="F40" s="24">
        <v>0</v>
      </c>
      <c r="G40" s="24"/>
      <c r="H40" s="24"/>
      <c r="I40" s="24"/>
      <c r="J40" s="24"/>
      <c r="K40" s="24"/>
    </row>
    <row r="41" spans="2:11" ht="12">
      <c r="B41" s="3" t="s">
        <v>223</v>
      </c>
      <c r="D41" s="24">
        <f>+'CF worksheet'!I47</f>
        <v>-862</v>
      </c>
      <c r="E41" s="199"/>
      <c r="F41" s="24">
        <v>-4563</v>
      </c>
      <c r="G41" s="25"/>
      <c r="H41" s="25"/>
      <c r="I41" s="25"/>
      <c r="J41" s="24"/>
      <c r="K41" s="24"/>
    </row>
    <row r="42" spans="2:11" ht="12">
      <c r="B42" s="3" t="s">
        <v>96</v>
      </c>
      <c r="D42" s="24">
        <f>+'CF worksheet'!I48</f>
        <v>-6</v>
      </c>
      <c r="E42" s="199"/>
      <c r="F42" s="24">
        <v>0</v>
      </c>
      <c r="G42" s="25"/>
      <c r="H42" s="25"/>
      <c r="I42" s="25"/>
      <c r="J42" s="24"/>
      <c r="K42" s="24"/>
    </row>
    <row r="43" spans="1:11" ht="12">
      <c r="A43" s="3" t="s">
        <v>93</v>
      </c>
      <c r="D43" s="195">
        <f>SUM(D39:D42)</f>
        <v>-595</v>
      </c>
      <c r="E43" s="199"/>
      <c r="F43" s="195">
        <f>SUM(F39:F42)</f>
        <v>-4563</v>
      </c>
      <c r="G43" s="25"/>
      <c r="H43" s="25"/>
      <c r="I43" s="25"/>
      <c r="J43" s="25"/>
      <c r="K43" s="25"/>
    </row>
    <row r="44" spans="4:11" ht="12">
      <c r="D44" s="24"/>
      <c r="E44" s="198"/>
      <c r="F44" s="24"/>
      <c r="G44" s="24"/>
      <c r="H44" s="24"/>
      <c r="I44" s="24"/>
      <c r="J44" s="24"/>
      <c r="K44" s="24"/>
    </row>
    <row r="45" spans="1:11" ht="12">
      <c r="A45" s="23" t="s">
        <v>356</v>
      </c>
      <c r="D45" s="25"/>
      <c r="E45" s="199"/>
      <c r="F45" s="25"/>
      <c r="G45" s="25"/>
      <c r="H45" s="25"/>
      <c r="I45" s="25"/>
      <c r="J45" s="25"/>
      <c r="K45" s="25"/>
    </row>
    <row r="46" spans="2:11" ht="12">
      <c r="B46" s="3" t="s">
        <v>376</v>
      </c>
      <c r="D46" s="24">
        <f>+'CF worksheet'!I53</f>
        <v>697</v>
      </c>
      <c r="E46" s="199"/>
      <c r="F46" s="24">
        <v>0</v>
      </c>
      <c r="G46" s="25"/>
      <c r="H46" s="25"/>
      <c r="I46" s="24"/>
      <c r="J46" s="24"/>
      <c r="K46" s="24"/>
    </row>
    <row r="47" spans="2:11" ht="12">
      <c r="B47" s="3" t="s">
        <v>69</v>
      </c>
      <c r="D47" s="24">
        <f>+'CF worksheet'!I54</f>
        <v>23</v>
      </c>
      <c r="E47" s="199"/>
      <c r="F47" s="24">
        <v>294</v>
      </c>
      <c r="G47" s="25"/>
      <c r="H47" s="25"/>
      <c r="I47" s="24"/>
      <c r="J47" s="24"/>
      <c r="K47" s="24"/>
    </row>
    <row r="48" spans="1:11" ht="12">
      <c r="A48" s="3" t="s">
        <v>355</v>
      </c>
      <c r="D48" s="195">
        <f>SUM(D46:D47)</f>
        <v>720</v>
      </c>
      <c r="E48" s="198"/>
      <c r="F48" s="195">
        <f>SUM(F46:F47)</f>
        <v>294</v>
      </c>
      <c r="G48" s="24"/>
      <c r="H48" s="24"/>
      <c r="I48" s="24"/>
      <c r="J48" s="24"/>
      <c r="K48" s="24"/>
    </row>
    <row r="49" spans="4:11" ht="12">
      <c r="D49" s="25"/>
      <c r="E49" s="198"/>
      <c r="F49" s="25"/>
      <c r="G49" s="24"/>
      <c r="H49" s="24"/>
      <c r="I49" s="24"/>
      <c r="J49" s="24"/>
      <c r="K49" s="24"/>
    </row>
    <row r="50" spans="1:11" ht="12">
      <c r="A50" s="3" t="s">
        <v>322</v>
      </c>
      <c r="D50" s="25">
        <f>+'CF worksheet'!I61</f>
        <v>-329</v>
      </c>
      <c r="E50" s="198"/>
      <c r="F50" s="25">
        <v>-304</v>
      </c>
      <c r="G50" s="24"/>
      <c r="H50" s="24"/>
      <c r="I50" s="24"/>
      <c r="J50" s="24"/>
      <c r="K50" s="24"/>
    </row>
    <row r="51" spans="4:11" ht="12">
      <c r="D51" s="24"/>
      <c r="E51" s="198"/>
      <c r="F51" s="24"/>
      <c r="G51" s="24"/>
      <c r="H51" s="24"/>
      <c r="I51" s="24"/>
      <c r="J51" s="24"/>
      <c r="K51" s="24"/>
    </row>
    <row r="52" spans="1:11" ht="15.75" customHeight="1">
      <c r="A52" s="23" t="s">
        <v>129</v>
      </c>
      <c r="D52" s="24">
        <f>D37+D43+D48+D50</f>
        <v>2143</v>
      </c>
      <c r="E52" s="198"/>
      <c r="F52" s="24">
        <f>F37+F43+F48+F50</f>
        <v>-9140.18496099</v>
      </c>
      <c r="G52" s="24"/>
      <c r="H52" s="24"/>
      <c r="I52" s="24"/>
      <c r="J52" s="24"/>
      <c r="K52" s="24"/>
    </row>
    <row r="53" spans="1:11" ht="15.75" customHeight="1">
      <c r="A53" s="23" t="s">
        <v>434</v>
      </c>
      <c r="D53" s="196">
        <f>+'CF worksheet'!D64</f>
        <v>8617</v>
      </c>
      <c r="E53" s="198"/>
      <c r="F53" s="196">
        <v>12590</v>
      </c>
      <c r="G53" s="24"/>
      <c r="H53" s="24"/>
      <c r="I53" s="24"/>
      <c r="J53" s="24"/>
      <c r="K53" s="24"/>
    </row>
    <row r="54" spans="1:11" ht="17.25" customHeight="1" thickBot="1">
      <c r="A54" s="23" t="s">
        <v>435</v>
      </c>
      <c r="D54" s="197">
        <f>SUM(D52:D53)</f>
        <v>10760</v>
      </c>
      <c r="E54" s="199"/>
      <c r="F54" s="197">
        <f>SUM(F52:F53)</f>
        <v>3449.81503901</v>
      </c>
      <c r="G54" s="25"/>
      <c r="H54" s="25"/>
      <c r="I54" s="25"/>
      <c r="J54" s="25"/>
      <c r="K54" s="25"/>
    </row>
    <row r="55" spans="3:11" ht="12.75" thickTop="1">
      <c r="C55" s="24"/>
      <c r="D55" s="24"/>
      <c r="E55" s="198"/>
      <c r="F55" s="24"/>
      <c r="G55" s="24"/>
      <c r="H55" s="24"/>
      <c r="I55" s="24"/>
      <c r="J55" s="24"/>
      <c r="K55" s="24"/>
    </row>
    <row r="56" spans="3:11" ht="12">
      <c r="C56" s="24"/>
      <c r="D56" s="24"/>
      <c r="E56" s="198"/>
      <c r="F56" s="24"/>
      <c r="G56" s="24"/>
      <c r="H56" s="24"/>
      <c r="I56" s="24"/>
      <c r="J56" s="24"/>
      <c r="K56" s="24"/>
    </row>
    <row r="57" spans="1:11" ht="12">
      <c r="A57" s="23" t="s">
        <v>388</v>
      </c>
      <c r="C57" s="24"/>
      <c r="D57" s="24"/>
      <c r="E57" s="198"/>
      <c r="F57" s="24"/>
      <c r="G57" s="24"/>
      <c r="H57" s="24"/>
      <c r="I57" s="24"/>
      <c r="J57" s="24"/>
      <c r="K57" s="24"/>
    </row>
    <row r="58" spans="1:11" ht="15.75" customHeight="1">
      <c r="A58" s="23"/>
      <c r="B58" s="1" t="s">
        <v>428</v>
      </c>
      <c r="C58" s="24"/>
      <c r="D58" s="24">
        <f>+'Balance Sheet'!C27</f>
        <v>313</v>
      </c>
      <c r="E58" s="198"/>
      <c r="F58" s="24">
        <v>300</v>
      </c>
      <c r="G58" s="24"/>
      <c r="H58" s="24"/>
      <c r="I58" s="24"/>
      <c r="J58" s="24"/>
      <c r="K58" s="24"/>
    </row>
    <row r="59" spans="2:11" ht="15.75" customHeight="1">
      <c r="B59" s="3" t="s">
        <v>188</v>
      </c>
      <c r="C59" s="24"/>
      <c r="D59" s="53">
        <f>+'Balance Sheet'!C28-D60</f>
        <v>8403.3</v>
      </c>
      <c r="E59" s="198"/>
      <c r="F59" s="53">
        <v>1050</v>
      </c>
      <c r="G59" s="24"/>
      <c r="H59" s="24"/>
      <c r="I59" s="24"/>
      <c r="J59" s="24"/>
      <c r="K59" s="24"/>
    </row>
    <row r="60" spans="2:11" ht="15.75" customHeight="1">
      <c r="B60" s="3" t="s">
        <v>121</v>
      </c>
      <c r="C60" s="24"/>
      <c r="D60" s="53">
        <f>2000+43.7</f>
        <v>2043.7</v>
      </c>
      <c r="E60" s="198"/>
      <c r="F60" s="53">
        <v>2100</v>
      </c>
      <c r="G60" s="24"/>
      <c r="H60" s="24"/>
      <c r="I60" s="24"/>
      <c r="J60" s="24"/>
      <c r="K60" s="24"/>
    </row>
    <row r="61" spans="3:11" ht="17.25" customHeight="1" thickBot="1">
      <c r="C61" s="24"/>
      <c r="D61" s="197">
        <f>SUM(D58:D60)</f>
        <v>10760</v>
      </c>
      <c r="E61" s="198"/>
      <c r="F61" s="197">
        <f>SUM(F58:F60)</f>
        <v>3450</v>
      </c>
      <c r="G61" s="24"/>
      <c r="H61" s="24"/>
      <c r="I61" s="24"/>
      <c r="J61" s="24"/>
      <c r="K61" s="24"/>
    </row>
    <row r="62" spans="3:11" ht="12.75" thickTop="1">
      <c r="C62" s="25"/>
      <c r="D62" s="25"/>
      <c r="E62" s="25"/>
      <c r="F62" s="25"/>
      <c r="G62" s="25"/>
      <c r="H62" s="25"/>
      <c r="I62" s="25"/>
      <c r="J62" s="25"/>
      <c r="K62" s="25"/>
    </row>
    <row r="63" s="146" customFormat="1" ht="12">
      <c r="F63" s="176"/>
    </row>
    <row r="64" spans="1:5" s="143" customFormat="1" ht="12">
      <c r="A64" s="143" t="s">
        <v>329</v>
      </c>
      <c r="B64" s="144"/>
      <c r="C64" s="145"/>
      <c r="E64" s="146"/>
    </row>
    <row r="65" spans="1:5" s="143" customFormat="1" ht="12">
      <c r="A65" s="143" t="s">
        <v>382</v>
      </c>
      <c r="B65" s="144"/>
      <c r="C65" s="145"/>
      <c r="E65" s="146"/>
    </row>
    <row r="66" spans="1:12" s="146" customFormat="1" ht="12.75" customHeight="1">
      <c r="A66" s="278"/>
      <c r="B66" s="279"/>
      <c r="C66" s="279"/>
      <c r="D66" s="279"/>
      <c r="E66" s="279"/>
      <c r="F66" s="279"/>
      <c r="G66" s="140"/>
      <c r="H66" s="140"/>
      <c r="I66" s="140"/>
      <c r="J66" s="140"/>
      <c r="K66" s="140"/>
      <c r="L66" s="140"/>
    </row>
    <row r="68" spans="4:6" ht="12">
      <c r="D68" s="161">
        <f>D54-D61</f>
        <v>0</v>
      </c>
      <c r="F68" s="161"/>
    </row>
  </sheetData>
  <mergeCells count="7">
    <mergeCell ref="A66:F66"/>
    <mergeCell ref="A5:F5"/>
    <mergeCell ref="A6:D6"/>
    <mergeCell ref="A1:F1"/>
    <mergeCell ref="A2:F2"/>
    <mergeCell ref="A3:F3"/>
    <mergeCell ref="A4:F4"/>
  </mergeCells>
  <printOptions/>
  <pageMargins left="0.54" right="0.3" top="0.61" bottom="0.5" header="0.31" footer="0.31"/>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V249"/>
  <sheetViews>
    <sheetView zoomScaleSheetLayoutView="100" workbookViewId="0" topLeftCell="A217">
      <selection activeCell="J241" sqref="J241"/>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1.28125" style="3" customWidth="1"/>
    <col min="12" max="12" width="6.7109375" style="3" customWidth="1"/>
    <col min="13" max="13" width="5.8515625" style="3" customWidth="1"/>
    <col min="14" max="14" width="7.00390625" style="3" bestFit="1" customWidth="1"/>
    <col min="15" max="15" width="7.00390625" style="3" customWidth="1"/>
    <col min="16" max="16" width="9.140625" style="3" customWidth="1"/>
    <col min="17" max="17" width="10.00390625" style="3" bestFit="1" customWidth="1"/>
    <col min="18" max="16384" width="9.140625" style="3" customWidth="1"/>
  </cols>
  <sheetData>
    <row r="1" spans="1:15" ht="12">
      <c r="A1" s="274" t="s">
        <v>272</v>
      </c>
      <c r="B1" s="274"/>
      <c r="C1" s="274"/>
      <c r="D1" s="274"/>
      <c r="E1" s="274"/>
      <c r="F1" s="274"/>
      <c r="G1" s="274"/>
      <c r="H1" s="274"/>
      <c r="I1" s="274"/>
      <c r="J1" s="274"/>
      <c r="K1" s="274"/>
      <c r="L1" s="274"/>
      <c r="M1" s="274"/>
      <c r="N1" s="274"/>
      <c r="O1" s="274"/>
    </row>
    <row r="2" spans="1:15" ht="12">
      <c r="A2" s="276" t="s">
        <v>186</v>
      </c>
      <c r="B2" s="276"/>
      <c r="C2" s="276"/>
      <c r="D2" s="276"/>
      <c r="E2" s="276"/>
      <c r="F2" s="276"/>
      <c r="G2" s="276"/>
      <c r="H2" s="276"/>
      <c r="I2" s="276"/>
      <c r="J2" s="276"/>
      <c r="K2" s="276"/>
      <c r="L2" s="276"/>
      <c r="M2" s="276"/>
      <c r="N2" s="276"/>
      <c r="O2" s="276"/>
    </row>
    <row r="3" spans="1:15" ht="12">
      <c r="A3" s="330"/>
      <c r="B3" s="330"/>
      <c r="C3" s="330"/>
      <c r="D3" s="330"/>
      <c r="E3" s="330"/>
      <c r="F3" s="330"/>
      <c r="G3" s="330"/>
      <c r="H3" s="330"/>
      <c r="I3" s="330"/>
      <c r="J3" s="330"/>
      <c r="K3" s="330"/>
      <c r="L3" s="330"/>
      <c r="M3" s="330"/>
      <c r="N3" s="330"/>
      <c r="O3" s="330"/>
    </row>
    <row r="4" spans="1:15" ht="12">
      <c r="A4" s="274" t="s">
        <v>65</v>
      </c>
      <c r="B4" s="274"/>
      <c r="C4" s="274"/>
      <c r="D4" s="274"/>
      <c r="E4" s="274"/>
      <c r="F4" s="274"/>
      <c r="G4" s="274"/>
      <c r="H4" s="274"/>
      <c r="I4" s="274"/>
      <c r="J4" s="274"/>
      <c r="K4" s="274"/>
      <c r="L4" s="274"/>
      <c r="M4" s="274"/>
      <c r="N4" s="274"/>
      <c r="O4" s="274"/>
    </row>
    <row r="5" spans="1:15" ht="12">
      <c r="A5" s="331"/>
      <c r="B5" s="331"/>
      <c r="C5" s="331"/>
      <c r="D5" s="331"/>
      <c r="E5" s="331"/>
      <c r="F5" s="331"/>
      <c r="G5" s="331"/>
      <c r="H5" s="331"/>
      <c r="I5" s="331"/>
      <c r="J5" s="331"/>
      <c r="K5" s="331"/>
      <c r="L5" s="331"/>
      <c r="M5" s="331"/>
      <c r="N5" s="331"/>
      <c r="O5" s="331"/>
    </row>
    <row r="6" spans="1:15" ht="12">
      <c r="A6" s="31"/>
      <c r="B6" s="31"/>
      <c r="C6" s="31"/>
      <c r="D6" s="31"/>
      <c r="E6" s="31"/>
      <c r="F6" s="31"/>
      <c r="G6" s="31"/>
      <c r="H6" s="31"/>
      <c r="I6" s="31"/>
      <c r="J6" s="31"/>
      <c r="K6" s="31"/>
      <c r="L6" s="31"/>
      <c r="M6" s="31"/>
      <c r="N6" s="31"/>
      <c r="O6" s="31"/>
    </row>
    <row r="7" spans="1:15" ht="12">
      <c r="A7" s="81" t="s">
        <v>227</v>
      </c>
      <c r="B7" s="83" t="s">
        <v>228</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81" t="s">
        <v>229</v>
      </c>
      <c r="B9" s="83" t="s">
        <v>230</v>
      </c>
      <c r="C9" s="31"/>
      <c r="D9" s="31"/>
      <c r="E9" s="31"/>
      <c r="F9" s="31"/>
      <c r="G9" s="31"/>
      <c r="H9" s="31"/>
      <c r="I9" s="31"/>
      <c r="J9" s="31"/>
      <c r="K9" s="31"/>
      <c r="L9" s="31"/>
      <c r="M9" s="31"/>
      <c r="N9" s="31"/>
      <c r="O9" s="31"/>
    </row>
    <row r="10" spans="1:15" ht="12">
      <c r="A10" s="81"/>
      <c r="B10" s="83"/>
      <c r="C10" s="31"/>
      <c r="D10" s="31"/>
      <c r="E10" s="31"/>
      <c r="F10" s="31"/>
      <c r="G10" s="31"/>
      <c r="H10" s="31"/>
      <c r="I10" s="31"/>
      <c r="J10" s="31"/>
      <c r="K10" s="31"/>
      <c r="L10" s="31"/>
      <c r="M10" s="31"/>
      <c r="N10" s="31"/>
      <c r="O10" s="31"/>
    </row>
    <row r="11" spans="1:15" ht="12">
      <c r="A11" s="81"/>
      <c r="B11" s="289" t="s">
        <v>439</v>
      </c>
      <c r="C11" s="299"/>
      <c r="D11" s="299"/>
      <c r="E11" s="299"/>
      <c r="F11" s="299"/>
      <c r="G11" s="299"/>
      <c r="H11" s="299"/>
      <c r="I11" s="299"/>
      <c r="J11" s="299"/>
      <c r="K11" s="299"/>
      <c r="L11" s="299"/>
      <c r="M11" s="299"/>
      <c r="N11" s="299"/>
      <c r="O11" s="299"/>
    </row>
    <row r="12" spans="1:15" ht="12">
      <c r="A12" s="81"/>
      <c r="B12" s="299"/>
      <c r="C12" s="299"/>
      <c r="D12" s="299"/>
      <c r="E12" s="299"/>
      <c r="F12" s="299"/>
      <c r="G12" s="299"/>
      <c r="H12" s="299"/>
      <c r="I12" s="299"/>
      <c r="J12" s="299"/>
      <c r="K12" s="299"/>
      <c r="L12" s="299"/>
      <c r="M12" s="299"/>
      <c r="N12" s="299"/>
      <c r="O12" s="299"/>
    </row>
    <row r="13" spans="1:15" ht="12">
      <c r="A13" s="81"/>
      <c r="B13" s="299"/>
      <c r="C13" s="299"/>
      <c r="D13" s="299"/>
      <c r="E13" s="299"/>
      <c r="F13" s="299"/>
      <c r="G13" s="299"/>
      <c r="H13" s="299"/>
      <c r="I13" s="299"/>
      <c r="J13" s="299"/>
      <c r="K13" s="299"/>
      <c r="L13" s="299"/>
      <c r="M13" s="299"/>
      <c r="N13" s="299"/>
      <c r="O13" s="299"/>
    </row>
    <row r="14" spans="1:15" ht="12">
      <c r="A14" s="81"/>
      <c r="B14" s="299"/>
      <c r="C14" s="299"/>
      <c r="D14" s="299"/>
      <c r="E14" s="299"/>
      <c r="F14" s="299"/>
      <c r="G14" s="299"/>
      <c r="H14" s="299"/>
      <c r="I14" s="299"/>
      <c r="J14" s="299"/>
      <c r="K14" s="299"/>
      <c r="L14" s="299"/>
      <c r="M14" s="299"/>
      <c r="N14" s="299"/>
      <c r="O14" s="299"/>
    </row>
    <row r="15" spans="1:15" ht="12" customHeight="1">
      <c r="A15" s="34"/>
      <c r="B15" s="31"/>
      <c r="C15" s="31"/>
      <c r="D15" s="31"/>
      <c r="E15" s="31"/>
      <c r="F15" s="31"/>
      <c r="G15" s="31"/>
      <c r="H15" s="31"/>
      <c r="I15" s="31"/>
      <c r="J15" s="31"/>
      <c r="K15" s="31"/>
      <c r="L15" s="31"/>
      <c r="M15" s="31"/>
      <c r="N15" s="31"/>
      <c r="O15" s="31"/>
    </row>
    <row r="16" spans="1:15" ht="12" customHeight="1">
      <c r="A16" s="34"/>
      <c r="B16" s="296" t="s">
        <v>288</v>
      </c>
      <c r="C16" s="296"/>
      <c r="D16" s="296"/>
      <c r="E16" s="296"/>
      <c r="F16" s="296"/>
      <c r="G16" s="296"/>
      <c r="H16" s="296"/>
      <c r="I16" s="296"/>
      <c r="J16" s="296"/>
      <c r="K16" s="296"/>
      <c r="L16" s="296"/>
      <c r="M16" s="296"/>
      <c r="N16" s="296"/>
      <c r="O16" s="296"/>
    </row>
    <row r="17" spans="1:15" ht="12" customHeight="1">
      <c r="A17" s="34"/>
      <c r="B17" s="296"/>
      <c r="C17" s="296"/>
      <c r="D17" s="296"/>
      <c r="E17" s="296"/>
      <c r="F17" s="296"/>
      <c r="G17" s="296"/>
      <c r="H17" s="296"/>
      <c r="I17" s="296"/>
      <c r="J17" s="296"/>
      <c r="K17" s="296"/>
      <c r="L17" s="296"/>
      <c r="M17" s="296"/>
      <c r="N17" s="296"/>
      <c r="O17" s="296"/>
    </row>
    <row r="18" spans="1:15" ht="12" customHeight="1">
      <c r="A18" s="34"/>
      <c r="B18" s="31"/>
      <c r="C18" s="31"/>
      <c r="D18" s="31"/>
      <c r="E18" s="31"/>
      <c r="F18" s="31"/>
      <c r="G18" s="31"/>
      <c r="H18" s="31"/>
      <c r="I18" s="31"/>
      <c r="J18" s="31"/>
      <c r="K18" s="31"/>
      <c r="L18" s="31"/>
      <c r="M18" s="31"/>
      <c r="N18" s="31"/>
      <c r="O18" s="31"/>
    </row>
    <row r="19" spans="1:15" ht="12" customHeight="1">
      <c r="A19" s="34"/>
      <c r="B19" s="296" t="s">
        <v>289</v>
      </c>
      <c r="C19" s="296"/>
      <c r="D19" s="296"/>
      <c r="E19" s="296"/>
      <c r="F19" s="296"/>
      <c r="G19" s="296"/>
      <c r="H19" s="296"/>
      <c r="I19" s="296"/>
      <c r="J19" s="296"/>
      <c r="K19" s="296"/>
      <c r="L19" s="296"/>
      <c r="M19" s="296"/>
      <c r="N19" s="296"/>
      <c r="O19" s="296"/>
    </row>
    <row r="20" spans="1:15" ht="12" customHeight="1">
      <c r="A20" s="34"/>
      <c r="B20" s="296"/>
      <c r="C20" s="296"/>
      <c r="D20" s="296"/>
      <c r="E20" s="296"/>
      <c r="F20" s="296"/>
      <c r="G20" s="296"/>
      <c r="H20" s="296"/>
      <c r="I20" s="296"/>
      <c r="J20" s="296"/>
      <c r="K20" s="296"/>
      <c r="L20" s="296"/>
      <c r="M20" s="296"/>
      <c r="N20" s="296"/>
      <c r="O20" s="296"/>
    </row>
    <row r="21" spans="1:15" ht="12" customHeight="1">
      <c r="A21" s="34"/>
      <c r="B21" s="296"/>
      <c r="C21" s="296"/>
      <c r="D21" s="296"/>
      <c r="E21" s="296"/>
      <c r="F21" s="296"/>
      <c r="G21" s="296"/>
      <c r="H21" s="296"/>
      <c r="I21" s="296"/>
      <c r="J21" s="296"/>
      <c r="K21" s="296"/>
      <c r="L21" s="296"/>
      <c r="M21" s="296"/>
      <c r="N21" s="296"/>
      <c r="O21" s="296"/>
    </row>
    <row r="22" spans="1:15" ht="12" customHeight="1">
      <c r="A22" s="34"/>
      <c r="B22" s="124"/>
      <c r="C22" s="80"/>
      <c r="D22" s="80"/>
      <c r="E22" s="80"/>
      <c r="F22" s="80"/>
      <c r="G22" s="80"/>
      <c r="H22" s="80"/>
      <c r="I22" s="80"/>
      <c r="J22" s="80"/>
      <c r="K22" s="80"/>
      <c r="L22" s="80"/>
      <c r="M22" s="80"/>
      <c r="N22" s="80"/>
      <c r="O22" s="80"/>
    </row>
    <row r="23" spans="1:15" ht="12" customHeight="1">
      <c r="A23" s="34"/>
      <c r="B23" s="80"/>
      <c r="C23" s="80"/>
      <c r="D23" s="80"/>
      <c r="E23" s="80"/>
      <c r="F23" s="80"/>
      <c r="G23" s="80"/>
      <c r="H23" s="80"/>
      <c r="I23" s="80"/>
      <c r="J23" s="80"/>
      <c r="K23" s="80"/>
      <c r="L23" s="80"/>
      <c r="M23" s="80"/>
      <c r="N23" s="80"/>
      <c r="O23" s="80"/>
    </row>
    <row r="24" spans="1:15" ht="12">
      <c r="A24" s="210" t="s">
        <v>231</v>
      </c>
      <c r="B24" s="211" t="s">
        <v>440</v>
      </c>
      <c r="C24" s="212"/>
      <c r="D24" s="212"/>
      <c r="E24" s="212"/>
      <c r="F24" s="212"/>
      <c r="G24" s="212"/>
      <c r="H24" s="212"/>
      <c r="I24" s="212"/>
      <c r="J24" s="212"/>
      <c r="K24" s="212"/>
      <c r="L24" s="212"/>
      <c r="M24" s="212"/>
      <c r="N24" s="212"/>
      <c r="O24" s="212"/>
    </row>
    <row r="25" spans="1:15" ht="12">
      <c r="A25" s="210"/>
      <c r="B25" s="211"/>
      <c r="C25" s="212"/>
      <c r="D25" s="212"/>
      <c r="E25" s="212"/>
      <c r="F25" s="212"/>
      <c r="G25" s="212"/>
      <c r="H25" s="212"/>
      <c r="I25" s="212"/>
      <c r="J25" s="212"/>
      <c r="K25" s="212"/>
      <c r="L25" s="212"/>
      <c r="M25" s="212"/>
      <c r="N25" s="212"/>
      <c r="O25" s="212"/>
    </row>
    <row r="26" spans="1:15" ht="42" customHeight="1">
      <c r="A26" s="210"/>
      <c r="B26" s="333" t="s">
        <v>125</v>
      </c>
      <c r="C26" s="333"/>
      <c r="D26" s="333"/>
      <c r="E26" s="333"/>
      <c r="F26" s="333"/>
      <c r="G26" s="333"/>
      <c r="H26" s="333"/>
      <c r="I26" s="333"/>
      <c r="J26" s="333"/>
      <c r="K26" s="333"/>
      <c r="L26" s="333"/>
      <c r="M26" s="333"/>
      <c r="N26" s="333"/>
      <c r="O26" s="333"/>
    </row>
    <row r="27" spans="1:15" ht="12" customHeight="1">
      <c r="A27" s="210"/>
      <c r="B27" s="332"/>
      <c r="C27" s="332"/>
      <c r="D27" s="213"/>
      <c r="E27" s="332"/>
      <c r="F27" s="332"/>
      <c r="G27" s="332"/>
      <c r="H27" s="332"/>
      <c r="I27" s="332"/>
      <c r="J27" s="332"/>
      <c r="K27" s="332"/>
      <c r="L27" s="332"/>
      <c r="M27" s="332"/>
      <c r="N27" s="332"/>
      <c r="O27" s="332"/>
    </row>
    <row r="28" spans="1:15" ht="12">
      <c r="A28" s="34"/>
      <c r="B28" s="31"/>
      <c r="C28" s="31"/>
      <c r="D28" s="31"/>
      <c r="E28" s="31"/>
      <c r="F28" s="31"/>
      <c r="G28" s="31"/>
      <c r="H28" s="31"/>
      <c r="I28" s="31"/>
      <c r="J28" s="31"/>
      <c r="K28" s="31"/>
      <c r="L28" s="31"/>
      <c r="M28" s="31"/>
      <c r="N28" s="31"/>
      <c r="O28" s="31"/>
    </row>
    <row r="29" spans="1:15" ht="12">
      <c r="A29" s="81" t="s">
        <v>232</v>
      </c>
      <c r="B29" s="83" t="s">
        <v>4</v>
      </c>
      <c r="C29" s="31"/>
      <c r="D29" s="31"/>
      <c r="E29" s="31"/>
      <c r="F29" s="31"/>
      <c r="G29" s="31"/>
      <c r="H29" s="31"/>
      <c r="I29" s="31"/>
      <c r="J29" s="31"/>
      <c r="K29" s="31"/>
      <c r="L29" s="31"/>
      <c r="M29" s="31"/>
      <c r="N29" s="31"/>
      <c r="O29" s="31"/>
    </row>
    <row r="30" spans="1:15" ht="12">
      <c r="A30" s="34"/>
      <c r="B30" s="31" t="s">
        <v>290</v>
      </c>
      <c r="C30" s="31"/>
      <c r="D30" s="31"/>
      <c r="E30" s="31"/>
      <c r="F30" s="31"/>
      <c r="G30" s="31"/>
      <c r="H30" s="31"/>
      <c r="I30" s="31"/>
      <c r="J30" s="31"/>
      <c r="K30" s="31"/>
      <c r="L30" s="31"/>
      <c r="M30" s="31"/>
      <c r="N30" s="31"/>
      <c r="O30" s="31"/>
    </row>
    <row r="31" spans="1:15" ht="12">
      <c r="A31" s="34"/>
      <c r="B31" s="31"/>
      <c r="C31" s="31"/>
      <c r="D31" s="31"/>
      <c r="E31" s="31"/>
      <c r="F31" s="31"/>
      <c r="G31" s="31"/>
      <c r="H31" s="31"/>
      <c r="I31" s="31"/>
      <c r="J31" s="31"/>
      <c r="K31" s="31"/>
      <c r="L31" s="31"/>
      <c r="M31" s="31"/>
      <c r="N31" s="31"/>
      <c r="O31" s="31"/>
    </row>
    <row r="32" spans="1:15" ht="12">
      <c r="A32" s="34"/>
      <c r="B32" s="31"/>
      <c r="C32" s="31"/>
      <c r="D32" s="31"/>
      <c r="E32" s="31"/>
      <c r="F32" s="31"/>
      <c r="G32" s="31"/>
      <c r="H32" s="31"/>
      <c r="I32" s="31"/>
      <c r="J32" s="31"/>
      <c r="K32" s="31"/>
      <c r="L32" s="31"/>
      <c r="M32" s="31"/>
      <c r="N32" s="31"/>
      <c r="O32" s="31"/>
    </row>
    <row r="33" spans="1:18" ht="12">
      <c r="A33" s="81" t="s">
        <v>235</v>
      </c>
      <c r="B33" s="83" t="s">
        <v>244</v>
      </c>
      <c r="C33" s="31"/>
      <c r="D33" s="31"/>
      <c r="E33" s="31"/>
      <c r="F33" s="31"/>
      <c r="G33" s="31"/>
      <c r="H33" s="31"/>
      <c r="I33" s="31"/>
      <c r="J33" s="31"/>
      <c r="K33" s="31"/>
      <c r="L33" s="31"/>
      <c r="M33" s="31"/>
      <c r="N33" s="31"/>
      <c r="O33" s="31"/>
      <c r="R33" s="16"/>
    </row>
    <row r="34" spans="1:15" ht="12">
      <c r="A34" s="81"/>
      <c r="B34" s="289" t="s">
        <v>99</v>
      </c>
      <c r="C34" s="299"/>
      <c r="D34" s="299"/>
      <c r="E34" s="299"/>
      <c r="F34" s="299"/>
      <c r="G34" s="299"/>
      <c r="H34" s="299"/>
      <c r="I34" s="299"/>
      <c r="J34" s="299"/>
      <c r="K34" s="299"/>
      <c r="L34" s="299"/>
      <c r="M34" s="299"/>
      <c r="N34" s="299"/>
      <c r="O34" s="299"/>
    </row>
    <row r="35" spans="1:15" ht="12">
      <c r="A35" s="81"/>
      <c r="B35" s="299"/>
      <c r="C35" s="299"/>
      <c r="D35" s="299"/>
      <c r="E35" s="299"/>
      <c r="F35" s="299"/>
      <c r="G35" s="299"/>
      <c r="H35" s="299"/>
      <c r="I35" s="299"/>
      <c r="J35" s="299"/>
      <c r="K35" s="299"/>
      <c r="L35" s="299"/>
      <c r="M35" s="299"/>
      <c r="N35" s="299"/>
      <c r="O35" s="299"/>
    </row>
    <row r="36" spans="1:15" ht="12">
      <c r="A36" s="81"/>
      <c r="B36" s="299"/>
      <c r="C36" s="299"/>
      <c r="D36" s="299"/>
      <c r="E36" s="299"/>
      <c r="F36" s="299"/>
      <c r="G36" s="299"/>
      <c r="H36" s="299"/>
      <c r="I36" s="299"/>
      <c r="J36" s="299"/>
      <c r="K36" s="299"/>
      <c r="L36" s="299"/>
      <c r="M36" s="299"/>
      <c r="N36" s="299"/>
      <c r="O36" s="299"/>
    </row>
    <row r="37" spans="1:15" ht="12.75" thickBot="1">
      <c r="A37" s="34"/>
      <c r="B37" s="139"/>
      <c r="C37" s="139"/>
      <c r="D37" s="139"/>
      <c r="E37" s="139"/>
      <c r="F37" s="139"/>
      <c r="G37" s="139"/>
      <c r="H37" s="139"/>
      <c r="I37" s="139"/>
      <c r="J37" s="139"/>
      <c r="K37" s="139"/>
      <c r="L37" s="139"/>
      <c r="M37" s="139"/>
      <c r="N37" s="139"/>
      <c r="O37" s="139"/>
    </row>
    <row r="38" spans="1:15" ht="12">
      <c r="A38" s="34"/>
      <c r="B38" s="315" t="s">
        <v>361</v>
      </c>
      <c r="C38" s="316"/>
      <c r="D38" s="316"/>
      <c r="E38" s="316"/>
      <c r="F38" s="316"/>
      <c r="G38" s="316"/>
      <c r="H38" s="316"/>
      <c r="I38" s="316"/>
      <c r="J38" s="317"/>
      <c r="K38" s="324" t="s">
        <v>202</v>
      </c>
      <c r="L38" s="325"/>
      <c r="M38" s="256" t="s">
        <v>149</v>
      </c>
      <c r="N38" s="257"/>
      <c r="O38" s="258"/>
    </row>
    <row r="39" spans="1:15" ht="12">
      <c r="A39" s="34"/>
      <c r="B39" s="318"/>
      <c r="C39" s="319"/>
      <c r="D39" s="319"/>
      <c r="E39" s="319"/>
      <c r="F39" s="319"/>
      <c r="G39" s="319"/>
      <c r="H39" s="319"/>
      <c r="I39" s="319"/>
      <c r="J39" s="320"/>
      <c r="K39" s="326"/>
      <c r="L39" s="327"/>
      <c r="M39" s="259"/>
      <c r="N39" s="260"/>
      <c r="O39" s="301"/>
    </row>
    <row r="40" spans="1:20" ht="12">
      <c r="A40" s="34"/>
      <c r="B40" s="321"/>
      <c r="C40" s="322"/>
      <c r="D40" s="322"/>
      <c r="E40" s="322"/>
      <c r="F40" s="322"/>
      <c r="G40" s="322"/>
      <c r="H40" s="322"/>
      <c r="I40" s="322"/>
      <c r="J40" s="323"/>
      <c r="K40" s="304" t="s">
        <v>245</v>
      </c>
      <c r="L40" s="305"/>
      <c r="M40" s="302" t="s">
        <v>245</v>
      </c>
      <c r="N40" s="302"/>
      <c r="O40" s="303"/>
      <c r="T40" s="164"/>
    </row>
    <row r="41" spans="1:15" ht="12">
      <c r="A41" s="34"/>
      <c r="B41" s="312"/>
      <c r="C41" s="313"/>
      <c r="D41" s="313"/>
      <c r="E41" s="313"/>
      <c r="F41" s="313"/>
      <c r="G41" s="313"/>
      <c r="H41" s="313"/>
      <c r="I41" s="313"/>
      <c r="J41" s="314"/>
      <c r="K41" s="328"/>
      <c r="L41" s="329"/>
      <c r="M41" s="306"/>
      <c r="N41" s="306"/>
      <c r="O41" s="307"/>
    </row>
    <row r="42" spans="1:22" ht="12">
      <c r="A42" s="34"/>
      <c r="B42" s="309" t="s">
        <v>286</v>
      </c>
      <c r="C42" s="310"/>
      <c r="D42" s="310"/>
      <c r="E42" s="310"/>
      <c r="F42" s="310"/>
      <c r="G42" s="310"/>
      <c r="H42" s="310"/>
      <c r="I42" s="310"/>
      <c r="J42" s="310"/>
      <c r="K42" s="265">
        <f>30150-4540</f>
        <v>25610</v>
      </c>
      <c r="L42" s="308"/>
      <c r="M42" s="265">
        <v>54</v>
      </c>
      <c r="N42" s="263"/>
      <c r="O42" s="266"/>
      <c r="Q42" s="8"/>
      <c r="S42" s="263"/>
      <c r="T42" s="263"/>
      <c r="U42" s="8"/>
      <c r="V42" s="163"/>
    </row>
    <row r="43" spans="1:22" ht="12">
      <c r="A43" s="34"/>
      <c r="B43" s="309" t="s">
        <v>287</v>
      </c>
      <c r="C43" s="310"/>
      <c r="D43" s="310"/>
      <c r="E43" s="310"/>
      <c r="F43" s="310"/>
      <c r="G43" s="310"/>
      <c r="H43" s="310"/>
      <c r="I43" s="310"/>
      <c r="J43" s="311"/>
      <c r="K43" s="265">
        <v>12498</v>
      </c>
      <c r="L43" s="308"/>
      <c r="M43" s="265">
        <v>724</v>
      </c>
      <c r="N43" s="263"/>
      <c r="O43" s="266"/>
      <c r="Q43" s="8"/>
      <c r="S43" s="263"/>
      <c r="T43" s="263"/>
      <c r="U43" s="8"/>
      <c r="V43" s="163"/>
    </row>
    <row r="44" spans="1:20" ht="12.75">
      <c r="A44" s="34"/>
      <c r="B44" s="131" t="s">
        <v>175</v>
      </c>
      <c r="C44" s="106"/>
      <c r="D44" s="106"/>
      <c r="E44" s="106"/>
      <c r="F44" s="106"/>
      <c r="G44" s="106"/>
      <c r="H44" s="106"/>
      <c r="I44" s="154"/>
      <c r="J44" s="132"/>
      <c r="K44" s="300">
        <v>0</v>
      </c>
      <c r="L44" s="267"/>
      <c r="M44" s="300">
        <v>-372</v>
      </c>
      <c r="N44" s="268"/>
      <c r="O44" s="269"/>
      <c r="Q44" s="8"/>
      <c r="S44" s="263"/>
      <c r="T44" s="264"/>
    </row>
    <row r="45" spans="1:20" ht="12.75" thickBot="1">
      <c r="A45" s="34"/>
      <c r="B45" s="271"/>
      <c r="C45" s="272"/>
      <c r="D45" s="272"/>
      <c r="E45" s="272"/>
      <c r="F45" s="272"/>
      <c r="G45" s="272"/>
      <c r="H45" s="272"/>
      <c r="I45" s="272"/>
      <c r="J45" s="273"/>
      <c r="K45" s="291">
        <f>SUM(K42:L44)</f>
        <v>38108</v>
      </c>
      <c r="L45" s="292"/>
      <c r="M45" s="291">
        <f>SUM(M42:O44)</f>
        <v>406</v>
      </c>
      <c r="N45" s="293"/>
      <c r="O45" s="294"/>
      <c r="Q45" s="8"/>
      <c r="S45" s="16"/>
      <c r="T45" s="16"/>
    </row>
    <row r="46" spans="1:15" ht="12">
      <c r="A46" s="34"/>
      <c r="B46" s="31"/>
      <c r="C46" s="31"/>
      <c r="D46" s="31"/>
      <c r="E46" s="31"/>
      <c r="F46" s="31"/>
      <c r="G46" s="31"/>
      <c r="H46" s="31"/>
      <c r="I46" s="31"/>
      <c r="J46" s="31"/>
      <c r="K46" s="31"/>
      <c r="L46" s="221"/>
      <c r="M46" s="31"/>
      <c r="N46" s="31"/>
      <c r="O46" s="133"/>
    </row>
    <row r="47" spans="1:15" ht="12.75" thickBot="1">
      <c r="A47" s="34"/>
      <c r="B47" s="31"/>
      <c r="C47" s="31"/>
      <c r="D47" s="31"/>
      <c r="E47" s="31"/>
      <c r="F47" s="31"/>
      <c r="G47" s="31"/>
      <c r="H47" s="31"/>
      <c r="I47" s="31"/>
      <c r="J47" s="31"/>
      <c r="K47" s="31"/>
      <c r="L47" s="133"/>
      <c r="M47" s="31"/>
      <c r="N47" s="31"/>
      <c r="O47" s="133"/>
    </row>
    <row r="48" spans="1:15" ht="12">
      <c r="A48" s="34"/>
      <c r="B48" s="315" t="s">
        <v>412</v>
      </c>
      <c r="C48" s="316"/>
      <c r="D48" s="316"/>
      <c r="E48" s="316"/>
      <c r="F48" s="316"/>
      <c r="G48" s="316"/>
      <c r="H48" s="316"/>
      <c r="I48" s="316"/>
      <c r="J48" s="317"/>
      <c r="K48" s="324" t="s">
        <v>202</v>
      </c>
      <c r="L48" s="325"/>
      <c r="M48" s="256" t="s">
        <v>149</v>
      </c>
      <c r="N48" s="257"/>
      <c r="O48" s="258"/>
    </row>
    <row r="49" spans="1:15" ht="12">
      <c r="A49" s="34"/>
      <c r="B49" s="318"/>
      <c r="C49" s="319"/>
      <c r="D49" s="319"/>
      <c r="E49" s="319"/>
      <c r="F49" s="319"/>
      <c r="G49" s="319"/>
      <c r="H49" s="319"/>
      <c r="I49" s="319"/>
      <c r="J49" s="320"/>
      <c r="K49" s="326"/>
      <c r="L49" s="327"/>
      <c r="M49" s="259"/>
      <c r="N49" s="260"/>
      <c r="O49" s="301"/>
    </row>
    <row r="50" spans="1:15" ht="12">
      <c r="A50" s="34"/>
      <c r="B50" s="321"/>
      <c r="C50" s="322"/>
      <c r="D50" s="322"/>
      <c r="E50" s="322"/>
      <c r="F50" s="322"/>
      <c r="G50" s="322"/>
      <c r="H50" s="322"/>
      <c r="I50" s="322"/>
      <c r="J50" s="323"/>
      <c r="K50" s="304" t="s">
        <v>245</v>
      </c>
      <c r="L50" s="305"/>
      <c r="M50" s="302" t="s">
        <v>245</v>
      </c>
      <c r="N50" s="302"/>
      <c r="O50" s="303"/>
    </row>
    <row r="51" spans="1:15" ht="12">
      <c r="A51" s="34"/>
      <c r="B51" s="312"/>
      <c r="C51" s="313"/>
      <c r="D51" s="313"/>
      <c r="E51" s="313"/>
      <c r="F51" s="313"/>
      <c r="G51" s="313"/>
      <c r="H51" s="313"/>
      <c r="I51" s="313"/>
      <c r="J51" s="314"/>
      <c r="K51" s="328"/>
      <c r="L51" s="329"/>
      <c r="M51" s="306"/>
      <c r="N51" s="306"/>
      <c r="O51" s="307"/>
    </row>
    <row r="52" spans="1:15" ht="12">
      <c r="A52" s="34"/>
      <c r="B52" s="309" t="s">
        <v>286</v>
      </c>
      <c r="C52" s="310"/>
      <c r="D52" s="310"/>
      <c r="E52" s="310"/>
      <c r="F52" s="310"/>
      <c r="G52" s="310"/>
      <c r="H52" s="310"/>
      <c r="I52" s="310"/>
      <c r="J52" s="310"/>
      <c r="K52" s="265">
        <v>56037</v>
      </c>
      <c r="L52" s="308"/>
      <c r="M52" s="265">
        <v>-248</v>
      </c>
      <c r="N52" s="263"/>
      <c r="O52" s="266"/>
    </row>
    <row r="53" spans="1:15" ht="12">
      <c r="A53" s="34"/>
      <c r="B53" s="309" t="s">
        <v>287</v>
      </c>
      <c r="C53" s="310"/>
      <c r="D53" s="310"/>
      <c r="E53" s="310"/>
      <c r="F53" s="310"/>
      <c r="G53" s="310"/>
      <c r="H53" s="310"/>
      <c r="I53" s="310"/>
      <c r="J53" s="311"/>
      <c r="K53" s="265">
        <v>8309</v>
      </c>
      <c r="L53" s="308"/>
      <c r="M53" s="265">
        <v>671</v>
      </c>
      <c r="N53" s="263"/>
      <c r="O53" s="266"/>
    </row>
    <row r="54" spans="1:15" ht="12">
      <c r="A54" s="34"/>
      <c r="B54" s="131" t="s">
        <v>175</v>
      </c>
      <c r="C54" s="106"/>
      <c r="D54" s="106"/>
      <c r="E54" s="106"/>
      <c r="F54" s="106"/>
      <c r="G54" s="106"/>
      <c r="H54" s="106"/>
      <c r="I54" s="106"/>
      <c r="J54" s="132"/>
      <c r="K54" s="233"/>
      <c r="L54" s="234">
        <v>0</v>
      </c>
      <c r="M54" s="233"/>
      <c r="N54" s="222"/>
      <c r="O54" s="235">
        <v>-201</v>
      </c>
    </row>
    <row r="55" spans="1:15" ht="12.75" thickBot="1">
      <c r="A55" s="34"/>
      <c r="B55" s="271"/>
      <c r="C55" s="272"/>
      <c r="D55" s="272"/>
      <c r="E55" s="272"/>
      <c r="F55" s="272"/>
      <c r="G55" s="272"/>
      <c r="H55" s="272"/>
      <c r="I55" s="272"/>
      <c r="J55" s="273"/>
      <c r="K55" s="291">
        <f>SUM(K52:L54)</f>
        <v>64346</v>
      </c>
      <c r="L55" s="292"/>
      <c r="M55" s="291">
        <f>SUM(M52:O54)</f>
        <v>222</v>
      </c>
      <c r="N55" s="293"/>
      <c r="O55" s="294"/>
    </row>
    <row r="56" spans="1:15" ht="12">
      <c r="A56" s="34"/>
      <c r="B56" s="106"/>
      <c r="C56" s="106"/>
      <c r="D56" s="106"/>
      <c r="E56" s="106"/>
      <c r="F56" s="106"/>
      <c r="G56" s="106"/>
      <c r="H56" s="106"/>
      <c r="I56" s="106"/>
      <c r="J56" s="106"/>
      <c r="K56" s="110"/>
      <c r="L56" s="111"/>
      <c r="M56" s="110"/>
      <c r="N56" s="110"/>
      <c r="O56" s="111"/>
    </row>
    <row r="57" spans="1:15" ht="12">
      <c r="A57" s="81" t="s">
        <v>235</v>
      </c>
      <c r="B57" s="83" t="s">
        <v>126</v>
      </c>
      <c r="C57" s="106"/>
      <c r="D57" s="106"/>
      <c r="E57" s="106"/>
      <c r="F57" s="106"/>
      <c r="G57" s="106"/>
      <c r="H57" s="106"/>
      <c r="I57" s="106"/>
      <c r="J57" s="106"/>
      <c r="K57" s="110"/>
      <c r="L57" s="111"/>
      <c r="M57" s="110"/>
      <c r="N57" s="110"/>
      <c r="O57" s="111"/>
    </row>
    <row r="58" spans="1:15" ht="12.75" thickBot="1">
      <c r="A58" s="34"/>
      <c r="B58" s="106"/>
      <c r="C58" s="106"/>
      <c r="D58" s="106"/>
      <c r="E58" s="106"/>
      <c r="F58" s="106"/>
      <c r="G58" s="106"/>
      <c r="H58" s="106"/>
      <c r="I58" s="106"/>
      <c r="J58" s="106"/>
      <c r="K58" s="110"/>
      <c r="L58" s="111"/>
      <c r="M58" s="110"/>
      <c r="N58" s="110"/>
      <c r="O58" s="111"/>
    </row>
    <row r="59" spans="1:15" ht="12">
      <c r="A59" s="34"/>
      <c r="B59" s="315" t="s">
        <v>362</v>
      </c>
      <c r="C59" s="316"/>
      <c r="D59" s="316"/>
      <c r="E59" s="316"/>
      <c r="F59" s="316"/>
      <c r="G59" s="316"/>
      <c r="H59" s="316"/>
      <c r="I59" s="316"/>
      <c r="J59" s="317"/>
      <c r="K59" s="324" t="s">
        <v>202</v>
      </c>
      <c r="L59" s="325"/>
      <c r="M59" s="256" t="s">
        <v>149</v>
      </c>
      <c r="N59" s="257"/>
      <c r="O59" s="258"/>
    </row>
    <row r="60" spans="1:15" ht="12">
      <c r="A60" s="34"/>
      <c r="B60" s="318"/>
      <c r="C60" s="319"/>
      <c r="D60" s="319"/>
      <c r="E60" s="319"/>
      <c r="F60" s="319"/>
      <c r="G60" s="319"/>
      <c r="H60" s="319"/>
      <c r="I60" s="319"/>
      <c r="J60" s="320"/>
      <c r="K60" s="326"/>
      <c r="L60" s="327"/>
      <c r="M60" s="259"/>
      <c r="N60" s="260"/>
      <c r="O60" s="301"/>
    </row>
    <row r="61" spans="1:15" ht="12">
      <c r="A61" s="34"/>
      <c r="B61" s="321"/>
      <c r="C61" s="322"/>
      <c r="D61" s="322"/>
      <c r="E61" s="322"/>
      <c r="F61" s="322"/>
      <c r="G61" s="322"/>
      <c r="H61" s="322"/>
      <c r="I61" s="322"/>
      <c r="J61" s="323"/>
      <c r="K61" s="304" t="s">
        <v>245</v>
      </c>
      <c r="L61" s="305"/>
      <c r="M61" s="302" t="s">
        <v>245</v>
      </c>
      <c r="N61" s="302"/>
      <c r="O61" s="303"/>
    </row>
    <row r="62" spans="1:15" ht="12">
      <c r="A62" s="34"/>
      <c r="B62" s="312"/>
      <c r="C62" s="313"/>
      <c r="D62" s="313"/>
      <c r="E62" s="313"/>
      <c r="F62" s="313"/>
      <c r="G62" s="313"/>
      <c r="H62" s="313"/>
      <c r="I62" s="313"/>
      <c r="J62" s="314"/>
      <c r="K62" s="328"/>
      <c r="L62" s="329"/>
      <c r="M62" s="306"/>
      <c r="N62" s="306"/>
      <c r="O62" s="307"/>
    </row>
    <row r="63" spans="1:15" ht="12">
      <c r="A63" s="34"/>
      <c r="B63" s="309" t="s">
        <v>286</v>
      </c>
      <c r="C63" s="310"/>
      <c r="D63" s="310"/>
      <c r="E63" s="310"/>
      <c r="F63" s="310"/>
      <c r="G63" s="310"/>
      <c r="H63" s="310"/>
      <c r="I63" s="310"/>
      <c r="J63" s="310"/>
      <c r="K63" s="265">
        <f>109179-13509</f>
        <v>95670</v>
      </c>
      <c r="L63" s="308"/>
      <c r="M63" s="265">
        <v>1225</v>
      </c>
      <c r="N63" s="263"/>
      <c r="O63" s="266"/>
    </row>
    <row r="64" spans="1:15" ht="12">
      <c r="A64" s="34"/>
      <c r="B64" s="309" t="s">
        <v>287</v>
      </c>
      <c r="C64" s="310"/>
      <c r="D64" s="310"/>
      <c r="E64" s="310"/>
      <c r="F64" s="310"/>
      <c r="G64" s="310"/>
      <c r="H64" s="310"/>
      <c r="I64" s="310"/>
      <c r="J64" s="311"/>
      <c r="K64" s="265">
        <v>36323</v>
      </c>
      <c r="L64" s="308"/>
      <c r="M64" s="265">
        <v>1564</v>
      </c>
      <c r="N64" s="263"/>
      <c r="O64" s="266"/>
    </row>
    <row r="65" spans="1:15" ht="12.75">
      <c r="A65" s="34"/>
      <c r="B65" s="131" t="s">
        <v>175</v>
      </c>
      <c r="C65" s="106"/>
      <c r="D65" s="106"/>
      <c r="E65" s="106"/>
      <c r="F65" s="106"/>
      <c r="G65" s="106"/>
      <c r="H65" s="106"/>
      <c r="I65" s="106"/>
      <c r="J65" s="153"/>
      <c r="K65" s="300">
        <v>0</v>
      </c>
      <c r="L65" s="267"/>
      <c r="M65" s="300">
        <v>-659</v>
      </c>
      <c r="N65" s="268"/>
      <c r="O65" s="269"/>
    </row>
    <row r="66" spans="1:15" ht="12.75" thickBot="1">
      <c r="A66" s="34"/>
      <c r="B66" s="271"/>
      <c r="C66" s="272"/>
      <c r="D66" s="272"/>
      <c r="E66" s="272"/>
      <c r="F66" s="272"/>
      <c r="G66" s="272"/>
      <c r="H66" s="272"/>
      <c r="I66" s="272"/>
      <c r="J66" s="273"/>
      <c r="K66" s="291">
        <f>SUM(K63:L65)</f>
        <v>131993</v>
      </c>
      <c r="L66" s="292"/>
      <c r="M66" s="291">
        <f>SUM(M63:O65)</f>
        <v>2130</v>
      </c>
      <c r="N66" s="293"/>
      <c r="O66" s="294"/>
    </row>
    <row r="67" spans="1:15" ht="12">
      <c r="A67" s="34"/>
      <c r="B67" s="106"/>
      <c r="C67" s="106"/>
      <c r="D67" s="106"/>
      <c r="E67" s="106"/>
      <c r="F67" s="106"/>
      <c r="G67" s="106"/>
      <c r="H67" s="106"/>
      <c r="I67" s="106"/>
      <c r="J67" s="106"/>
      <c r="K67" s="110"/>
      <c r="L67" s="111"/>
      <c r="M67" s="110"/>
      <c r="N67" s="110"/>
      <c r="O67" s="111"/>
    </row>
    <row r="68" spans="1:15" ht="12.75" thickBot="1">
      <c r="A68" s="34"/>
      <c r="B68" s="106"/>
      <c r="C68" s="106"/>
      <c r="D68" s="106"/>
      <c r="E68" s="106"/>
      <c r="F68" s="106"/>
      <c r="G68" s="106"/>
      <c r="H68" s="106"/>
      <c r="I68" s="106"/>
      <c r="J68" s="106"/>
      <c r="K68" s="110"/>
      <c r="L68" s="111"/>
      <c r="M68" s="110"/>
      <c r="N68" s="110"/>
      <c r="O68" s="111"/>
    </row>
    <row r="69" spans="1:15" ht="12">
      <c r="A69" s="34"/>
      <c r="B69" s="315" t="s">
        <v>413</v>
      </c>
      <c r="C69" s="316"/>
      <c r="D69" s="316"/>
      <c r="E69" s="316"/>
      <c r="F69" s="316"/>
      <c r="G69" s="316"/>
      <c r="H69" s="316"/>
      <c r="I69" s="316"/>
      <c r="J69" s="317"/>
      <c r="K69" s="324" t="s">
        <v>202</v>
      </c>
      <c r="L69" s="325"/>
      <c r="M69" s="256" t="s">
        <v>149</v>
      </c>
      <c r="N69" s="257"/>
      <c r="O69" s="258"/>
    </row>
    <row r="70" spans="1:15" ht="12">
      <c r="A70" s="34"/>
      <c r="B70" s="318"/>
      <c r="C70" s="319"/>
      <c r="D70" s="319"/>
      <c r="E70" s="319"/>
      <c r="F70" s="319"/>
      <c r="G70" s="319"/>
      <c r="H70" s="319"/>
      <c r="I70" s="319"/>
      <c r="J70" s="320"/>
      <c r="K70" s="326"/>
      <c r="L70" s="327"/>
      <c r="M70" s="259"/>
      <c r="N70" s="260"/>
      <c r="O70" s="301"/>
    </row>
    <row r="71" spans="1:15" ht="12">
      <c r="A71" s="34"/>
      <c r="B71" s="321"/>
      <c r="C71" s="322"/>
      <c r="D71" s="322"/>
      <c r="E71" s="322"/>
      <c r="F71" s="322"/>
      <c r="G71" s="322"/>
      <c r="H71" s="322"/>
      <c r="I71" s="322"/>
      <c r="J71" s="323"/>
      <c r="K71" s="304" t="s">
        <v>245</v>
      </c>
      <c r="L71" s="305"/>
      <c r="M71" s="302" t="s">
        <v>245</v>
      </c>
      <c r="N71" s="302"/>
      <c r="O71" s="303"/>
    </row>
    <row r="72" spans="1:15" ht="12">
      <c r="A72" s="34"/>
      <c r="B72" s="312"/>
      <c r="C72" s="313"/>
      <c r="D72" s="313"/>
      <c r="E72" s="313"/>
      <c r="F72" s="313"/>
      <c r="G72" s="313"/>
      <c r="H72" s="313"/>
      <c r="I72" s="313"/>
      <c r="J72" s="314"/>
      <c r="K72" s="328"/>
      <c r="L72" s="329"/>
      <c r="M72" s="306"/>
      <c r="N72" s="306"/>
      <c r="O72" s="307"/>
    </row>
    <row r="73" spans="1:15" ht="12">
      <c r="A73" s="34"/>
      <c r="B73" s="309" t="s">
        <v>286</v>
      </c>
      <c r="C73" s="310"/>
      <c r="D73" s="310"/>
      <c r="E73" s="310"/>
      <c r="F73" s="310"/>
      <c r="G73" s="310"/>
      <c r="H73" s="310"/>
      <c r="I73" s="310"/>
      <c r="J73" s="310"/>
      <c r="K73" s="265">
        <v>143984</v>
      </c>
      <c r="L73" s="308"/>
      <c r="M73" s="265">
        <v>888</v>
      </c>
      <c r="N73" s="263"/>
      <c r="O73" s="266"/>
    </row>
    <row r="74" spans="1:15" ht="12">
      <c r="A74" s="34"/>
      <c r="B74" s="309" t="s">
        <v>287</v>
      </c>
      <c r="C74" s="310"/>
      <c r="D74" s="310"/>
      <c r="E74" s="310"/>
      <c r="F74" s="310"/>
      <c r="G74" s="310"/>
      <c r="H74" s="310"/>
      <c r="I74" s="310"/>
      <c r="J74" s="311"/>
      <c r="K74" s="265">
        <v>22234</v>
      </c>
      <c r="L74" s="308"/>
      <c r="M74" s="265">
        <v>-172</v>
      </c>
      <c r="N74" s="263"/>
      <c r="O74" s="266"/>
    </row>
    <row r="75" spans="1:15" ht="12.75">
      <c r="A75" s="34"/>
      <c r="B75" s="131" t="s">
        <v>175</v>
      </c>
      <c r="C75" s="106"/>
      <c r="D75" s="106"/>
      <c r="E75" s="106"/>
      <c r="F75" s="106"/>
      <c r="G75" s="106"/>
      <c r="H75" s="106"/>
      <c r="I75" s="106"/>
      <c r="J75" s="132"/>
      <c r="K75" s="300">
        <v>0</v>
      </c>
      <c r="L75" s="267"/>
      <c r="M75" s="300">
        <v>-821</v>
      </c>
      <c r="N75" s="268"/>
      <c r="O75" s="269"/>
    </row>
    <row r="76" spans="1:15" ht="12.75" thickBot="1">
      <c r="A76" s="34"/>
      <c r="B76" s="271"/>
      <c r="C76" s="272"/>
      <c r="D76" s="272"/>
      <c r="E76" s="272"/>
      <c r="F76" s="272"/>
      <c r="G76" s="272"/>
      <c r="H76" s="272"/>
      <c r="I76" s="272"/>
      <c r="J76" s="273"/>
      <c r="K76" s="291">
        <f>SUM(K73:L75)</f>
        <v>166218</v>
      </c>
      <c r="L76" s="292"/>
      <c r="M76" s="291">
        <f>SUM(M73:O75)</f>
        <v>-105</v>
      </c>
      <c r="N76" s="293"/>
      <c r="O76" s="294"/>
    </row>
    <row r="77" spans="1:15" ht="12">
      <c r="A77" s="34"/>
      <c r="B77" s="106"/>
      <c r="C77" s="106"/>
      <c r="D77" s="106"/>
      <c r="E77" s="106"/>
      <c r="F77" s="106"/>
      <c r="G77" s="106"/>
      <c r="H77" s="106"/>
      <c r="I77" s="106"/>
      <c r="J77" s="106"/>
      <c r="K77" s="110"/>
      <c r="L77" s="111"/>
      <c r="M77" s="110"/>
      <c r="N77" s="110"/>
      <c r="O77" s="111"/>
    </row>
    <row r="78" spans="1:15" ht="12">
      <c r="A78" s="34"/>
      <c r="B78" s="106"/>
      <c r="C78" s="106"/>
      <c r="D78" s="106"/>
      <c r="E78" s="106"/>
      <c r="F78" s="106"/>
      <c r="G78" s="106"/>
      <c r="H78" s="106"/>
      <c r="I78" s="106"/>
      <c r="J78" s="106"/>
      <c r="K78" s="110"/>
      <c r="L78" s="111"/>
      <c r="M78" s="110"/>
      <c r="N78" s="110"/>
      <c r="O78" s="111"/>
    </row>
    <row r="79" spans="1:15" ht="12">
      <c r="A79" s="81" t="s">
        <v>237</v>
      </c>
      <c r="B79" s="83" t="s">
        <v>236</v>
      </c>
      <c r="C79" s="31"/>
      <c r="D79" s="31"/>
      <c r="E79" s="31"/>
      <c r="F79" s="31"/>
      <c r="G79" s="31"/>
      <c r="H79" s="31"/>
      <c r="I79" s="31"/>
      <c r="J79" s="31"/>
      <c r="K79" s="31"/>
      <c r="L79" s="31"/>
      <c r="M79" s="31"/>
      <c r="N79" s="31"/>
      <c r="O79" s="31"/>
    </row>
    <row r="80" spans="1:15" ht="12">
      <c r="A80" s="34"/>
      <c r="B80" s="296" t="s">
        <v>119</v>
      </c>
      <c r="C80" s="296"/>
      <c r="D80" s="296"/>
      <c r="E80" s="296"/>
      <c r="F80" s="296"/>
      <c r="G80" s="296"/>
      <c r="H80" s="296"/>
      <c r="I80" s="296"/>
      <c r="J80" s="296"/>
      <c r="K80" s="296"/>
      <c r="L80" s="296"/>
      <c r="M80" s="296"/>
      <c r="N80" s="296"/>
      <c r="O80" s="296"/>
    </row>
    <row r="81" spans="1:15" ht="12">
      <c r="A81" s="34"/>
      <c r="B81" s="296"/>
      <c r="C81" s="296"/>
      <c r="D81" s="296"/>
      <c r="E81" s="296"/>
      <c r="F81" s="296"/>
      <c r="G81" s="296"/>
      <c r="H81" s="296"/>
      <c r="I81" s="296"/>
      <c r="J81" s="296"/>
      <c r="K81" s="296"/>
      <c r="L81" s="296"/>
      <c r="M81" s="296"/>
      <c r="N81" s="296"/>
      <c r="O81" s="296"/>
    </row>
    <row r="82" spans="1:15" ht="12">
      <c r="A82" s="34"/>
      <c r="B82" s="296"/>
      <c r="C82" s="296"/>
      <c r="D82" s="296"/>
      <c r="E82" s="296"/>
      <c r="F82" s="296"/>
      <c r="G82" s="296"/>
      <c r="H82" s="296"/>
      <c r="I82" s="296"/>
      <c r="J82" s="296"/>
      <c r="K82" s="296"/>
      <c r="L82" s="296"/>
      <c r="M82" s="296"/>
      <c r="N82" s="296"/>
      <c r="O82" s="296"/>
    </row>
    <row r="83" spans="1:15" ht="12">
      <c r="A83" s="34"/>
      <c r="B83" s="106"/>
      <c r="C83" s="106"/>
      <c r="D83" s="106"/>
      <c r="E83" s="106"/>
      <c r="F83" s="106"/>
      <c r="G83" s="106"/>
      <c r="H83" s="106"/>
      <c r="I83" s="106"/>
      <c r="J83" s="106"/>
      <c r="K83" s="110"/>
      <c r="L83" s="111"/>
      <c r="M83" s="110"/>
      <c r="N83" s="110"/>
      <c r="O83" s="111"/>
    </row>
    <row r="84" spans="1:15" ht="12">
      <c r="A84" s="81" t="s">
        <v>239</v>
      </c>
      <c r="B84" s="83" t="s">
        <v>238</v>
      </c>
      <c r="C84" s="31"/>
      <c r="D84" s="31"/>
      <c r="E84" s="31"/>
      <c r="F84" s="31"/>
      <c r="G84" s="31"/>
      <c r="H84" s="31"/>
      <c r="I84" s="31"/>
      <c r="J84" s="31"/>
      <c r="K84" s="31"/>
      <c r="L84" s="31"/>
      <c r="M84" s="31"/>
      <c r="N84" s="31"/>
      <c r="O84" s="31"/>
    </row>
    <row r="85" spans="1:15" ht="12">
      <c r="A85" s="34"/>
      <c r="B85" s="296" t="s">
        <v>310</v>
      </c>
      <c r="C85" s="296"/>
      <c r="D85" s="296"/>
      <c r="E85" s="296"/>
      <c r="F85" s="296"/>
      <c r="G85" s="296"/>
      <c r="H85" s="296"/>
      <c r="I85" s="296"/>
      <c r="J85" s="296"/>
      <c r="K85" s="296"/>
      <c r="L85" s="296"/>
      <c r="M85" s="296"/>
      <c r="N85" s="296"/>
      <c r="O85" s="296"/>
    </row>
    <row r="86" spans="1:15" ht="12">
      <c r="A86" s="34"/>
      <c r="B86" s="296"/>
      <c r="C86" s="296"/>
      <c r="D86" s="296"/>
      <c r="E86" s="296"/>
      <c r="F86" s="296"/>
      <c r="G86" s="296"/>
      <c r="H86" s="296"/>
      <c r="I86" s="296"/>
      <c r="J86" s="296"/>
      <c r="K86" s="296"/>
      <c r="L86" s="296"/>
      <c r="M86" s="296"/>
      <c r="N86" s="296"/>
      <c r="O86" s="296"/>
    </row>
    <row r="87" spans="1:15" ht="12">
      <c r="A87" s="34"/>
      <c r="B87" s="106"/>
      <c r="C87" s="106"/>
      <c r="D87" s="106"/>
      <c r="E87" s="106"/>
      <c r="F87" s="106"/>
      <c r="G87" s="106"/>
      <c r="H87" s="106"/>
      <c r="I87" s="106"/>
      <c r="J87" s="106"/>
      <c r="K87" s="110"/>
      <c r="L87" s="111"/>
      <c r="M87" s="110"/>
      <c r="N87" s="110"/>
      <c r="O87" s="111"/>
    </row>
    <row r="88" spans="1:15" ht="12">
      <c r="A88" s="81" t="s">
        <v>241</v>
      </c>
      <c r="B88" s="83" t="s">
        <v>233</v>
      </c>
      <c r="C88" s="31"/>
      <c r="D88" s="31"/>
      <c r="E88" s="31"/>
      <c r="F88" s="31"/>
      <c r="G88" s="31"/>
      <c r="H88" s="31"/>
      <c r="I88" s="31"/>
      <c r="J88" s="31"/>
      <c r="K88" s="31"/>
      <c r="L88" s="31"/>
      <c r="M88" s="31"/>
      <c r="N88" s="31"/>
      <c r="O88" s="31"/>
    </row>
    <row r="89" spans="1:15" ht="12">
      <c r="A89" s="34"/>
      <c r="B89" s="31" t="s">
        <v>234</v>
      </c>
      <c r="C89" s="31"/>
      <c r="D89" s="31"/>
      <c r="E89" s="31"/>
      <c r="F89" s="31"/>
      <c r="G89" s="31"/>
      <c r="H89" s="31"/>
      <c r="I89" s="31"/>
      <c r="J89" s="31"/>
      <c r="K89" s="31"/>
      <c r="L89" s="31"/>
      <c r="M89" s="31"/>
      <c r="N89" s="31"/>
      <c r="O89" s="31"/>
    </row>
    <row r="90" spans="1:15" ht="12">
      <c r="A90" s="34"/>
      <c r="B90" s="31"/>
      <c r="C90" s="31"/>
      <c r="D90" s="31"/>
      <c r="E90" s="31"/>
      <c r="F90" s="31"/>
      <c r="G90" s="31"/>
      <c r="H90" s="31"/>
      <c r="I90" s="31"/>
      <c r="J90" s="31"/>
      <c r="K90" s="31"/>
      <c r="L90" s="31"/>
      <c r="M90" s="31"/>
      <c r="N90" s="31"/>
      <c r="O90" s="31"/>
    </row>
    <row r="91" spans="1:15" ht="12">
      <c r="A91" s="34"/>
      <c r="B91" s="106"/>
      <c r="C91" s="106"/>
      <c r="D91" s="106"/>
      <c r="E91" s="106"/>
      <c r="F91" s="106"/>
      <c r="G91" s="106"/>
      <c r="H91" s="106"/>
      <c r="I91" s="106"/>
      <c r="J91" s="106"/>
      <c r="K91" s="110"/>
      <c r="L91" s="111"/>
      <c r="M91" s="110"/>
      <c r="N91" s="110"/>
      <c r="O91" s="111"/>
    </row>
    <row r="92" spans="1:15" ht="12">
      <c r="A92" s="81" t="s">
        <v>243</v>
      </c>
      <c r="B92" s="83" t="s">
        <v>242</v>
      </c>
      <c r="C92" s="31"/>
      <c r="D92" s="31"/>
      <c r="E92" s="31"/>
      <c r="F92" s="31"/>
      <c r="G92" s="31"/>
      <c r="H92" s="31"/>
      <c r="I92" s="31"/>
      <c r="J92" s="31"/>
      <c r="K92" s="31"/>
      <c r="L92" s="31"/>
      <c r="M92" s="31"/>
      <c r="N92" s="31"/>
      <c r="O92" s="31"/>
    </row>
    <row r="93" spans="1:15" ht="12">
      <c r="A93" s="81"/>
      <c r="B93" s="296" t="s">
        <v>5</v>
      </c>
      <c r="C93" s="296"/>
      <c r="D93" s="296"/>
      <c r="E93" s="296"/>
      <c r="F93" s="296"/>
      <c r="G93" s="296"/>
      <c r="H93" s="296"/>
      <c r="I93" s="296"/>
      <c r="J93" s="296"/>
      <c r="K93" s="296"/>
      <c r="L93" s="296"/>
      <c r="M93" s="296"/>
      <c r="N93" s="296"/>
      <c r="O93" s="296"/>
    </row>
    <row r="94" spans="1:15" ht="12">
      <c r="A94" s="81"/>
      <c r="B94" s="80"/>
      <c r="C94" s="80"/>
      <c r="D94" s="80"/>
      <c r="E94" s="80"/>
      <c r="F94" s="80"/>
      <c r="G94" s="80"/>
      <c r="H94" s="80"/>
      <c r="I94" s="80"/>
      <c r="J94" s="80"/>
      <c r="K94" s="80"/>
      <c r="L94" s="80"/>
      <c r="M94" s="80"/>
      <c r="N94" s="80"/>
      <c r="O94" s="80"/>
    </row>
    <row r="95" spans="1:15" ht="12">
      <c r="A95" s="34"/>
      <c r="B95" s="31"/>
      <c r="C95" s="31"/>
      <c r="D95" s="31"/>
      <c r="E95" s="31"/>
      <c r="F95" s="31"/>
      <c r="G95" s="31"/>
      <c r="H95" s="31"/>
      <c r="I95" s="31"/>
      <c r="J95" s="31"/>
      <c r="K95" s="31"/>
      <c r="L95" s="31"/>
      <c r="M95" s="31"/>
      <c r="N95" s="31"/>
      <c r="O95" s="31"/>
    </row>
    <row r="96" spans="1:16" ht="12">
      <c r="A96" s="81" t="s">
        <v>246</v>
      </c>
      <c r="B96" s="83" t="s">
        <v>8</v>
      </c>
      <c r="C96" s="31"/>
      <c r="D96" s="31"/>
      <c r="E96" s="31"/>
      <c r="F96" s="31"/>
      <c r="G96" s="31"/>
      <c r="H96" s="31"/>
      <c r="I96" s="31"/>
      <c r="J96" s="31"/>
      <c r="K96" s="31"/>
      <c r="L96" s="31"/>
      <c r="M96" s="31"/>
      <c r="N96" s="31"/>
      <c r="O96" s="31"/>
      <c r="P96" s="8"/>
    </row>
    <row r="97" spans="1:15" ht="12">
      <c r="A97" s="34"/>
      <c r="B97" s="296" t="s">
        <v>311</v>
      </c>
      <c r="C97" s="296"/>
      <c r="D97" s="296"/>
      <c r="E97" s="296"/>
      <c r="F97" s="296"/>
      <c r="G97" s="296"/>
      <c r="H97" s="296"/>
      <c r="I97" s="296"/>
      <c r="J97" s="296"/>
      <c r="K97" s="296"/>
      <c r="L97" s="296"/>
      <c r="M97" s="296"/>
      <c r="N97" s="296"/>
      <c r="O97" s="296"/>
    </row>
    <row r="98" spans="1:15" ht="12">
      <c r="A98" s="34"/>
      <c r="B98" s="296"/>
      <c r="C98" s="296"/>
      <c r="D98" s="296"/>
      <c r="E98" s="296"/>
      <c r="F98" s="296"/>
      <c r="G98" s="296"/>
      <c r="H98" s="296"/>
      <c r="I98" s="296"/>
      <c r="J98" s="296"/>
      <c r="K98" s="296"/>
      <c r="L98" s="296"/>
      <c r="M98" s="296"/>
      <c r="N98" s="296"/>
      <c r="O98" s="296"/>
    </row>
    <row r="99" spans="1:15" ht="12">
      <c r="A99" s="34"/>
      <c r="B99" s="31"/>
      <c r="C99" s="31"/>
      <c r="D99" s="31"/>
      <c r="E99" s="31"/>
      <c r="F99" s="31"/>
      <c r="G99" s="31"/>
      <c r="H99" s="31"/>
      <c r="I99" s="31"/>
      <c r="J99" s="31"/>
      <c r="K99" s="31"/>
      <c r="L99" s="31"/>
      <c r="M99" s="31"/>
      <c r="N99" s="31"/>
      <c r="O99" s="31"/>
    </row>
    <row r="100" spans="1:15" ht="12">
      <c r="A100" s="81" t="s">
        <v>247</v>
      </c>
      <c r="B100" s="83" t="s">
        <v>240</v>
      </c>
      <c r="C100" s="31"/>
      <c r="D100" s="31"/>
      <c r="E100" s="31"/>
      <c r="F100" s="31"/>
      <c r="G100" s="31"/>
      <c r="H100" s="31"/>
      <c r="I100" s="31"/>
      <c r="J100" s="31"/>
      <c r="K100" s="31"/>
      <c r="L100" s="31"/>
      <c r="M100" s="31"/>
      <c r="N100" s="31"/>
      <c r="O100" s="31"/>
    </row>
    <row r="101" spans="1:15" ht="12">
      <c r="A101" s="34"/>
      <c r="B101" s="296" t="s">
        <v>383</v>
      </c>
      <c r="C101" s="296"/>
      <c r="D101" s="296"/>
      <c r="E101" s="296"/>
      <c r="F101" s="296"/>
      <c r="G101" s="296"/>
      <c r="H101" s="296"/>
      <c r="I101" s="296"/>
      <c r="J101" s="296"/>
      <c r="K101" s="296"/>
      <c r="L101" s="296"/>
      <c r="M101" s="296"/>
      <c r="N101" s="296"/>
      <c r="O101" s="296"/>
    </row>
    <row r="102" spans="1:15" ht="12">
      <c r="A102" s="34"/>
      <c r="B102" s="296"/>
      <c r="C102" s="296"/>
      <c r="D102" s="296"/>
      <c r="E102" s="296"/>
      <c r="F102" s="296"/>
      <c r="G102" s="296"/>
      <c r="H102" s="296"/>
      <c r="I102" s="296"/>
      <c r="J102" s="296"/>
      <c r="K102" s="296"/>
      <c r="L102" s="296"/>
      <c r="M102" s="296"/>
      <c r="N102" s="296"/>
      <c r="O102" s="296"/>
    </row>
    <row r="103" spans="1:15" ht="12">
      <c r="A103" s="34"/>
      <c r="B103" s="66"/>
      <c r="C103" s="66"/>
      <c r="D103" s="66"/>
      <c r="E103" s="66"/>
      <c r="F103" s="66"/>
      <c r="G103" s="66"/>
      <c r="H103" s="66"/>
      <c r="I103" s="66"/>
      <c r="J103" s="66"/>
      <c r="K103" s="66"/>
      <c r="L103" s="66"/>
      <c r="M103" s="66"/>
      <c r="N103" s="66"/>
      <c r="O103" s="66"/>
    </row>
    <row r="104" spans="1:15" ht="10.5" customHeight="1">
      <c r="A104" s="34"/>
      <c r="B104" s="66"/>
      <c r="C104" s="66"/>
      <c r="D104" s="66"/>
      <c r="E104" s="66"/>
      <c r="F104" s="66"/>
      <c r="G104" s="66"/>
      <c r="H104" s="66"/>
      <c r="I104" s="66"/>
      <c r="J104" s="66"/>
      <c r="K104" s="66"/>
      <c r="L104" s="66"/>
      <c r="M104" s="66"/>
      <c r="N104" s="66"/>
      <c r="O104" s="66"/>
    </row>
    <row r="105" spans="1:16" ht="12" customHeight="1">
      <c r="A105" s="81" t="s">
        <v>249</v>
      </c>
      <c r="B105" s="83" t="s">
        <v>250</v>
      </c>
      <c r="C105" s="31"/>
      <c r="D105" s="31"/>
      <c r="E105" s="31"/>
      <c r="F105" s="31"/>
      <c r="G105" s="31"/>
      <c r="H105" s="31"/>
      <c r="I105" s="31"/>
      <c r="J105" s="31"/>
      <c r="K105" s="31"/>
      <c r="L105" s="31"/>
      <c r="M105" s="31"/>
      <c r="N105" s="31"/>
      <c r="O105" s="31"/>
      <c r="P105" s="31"/>
    </row>
    <row r="106" spans="1:15" ht="12" customHeight="1">
      <c r="A106" s="81"/>
      <c r="B106" s="31" t="s">
        <v>124</v>
      </c>
      <c r="C106" s="215"/>
      <c r="D106" s="215"/>
      <c r="E106" s="215"/>
      <c r="F106" s="215"/>
      <c r="G106" s="215"/>
      <c r="H106" s="215"/>
      <c r="I106" s="215"/>
      <c r="J106" s="215"/>
      <c r="K106" s="215"/>
      <c r="L106" s="215"/>
      <c r="M106" s="215"/>
      <c r="N106" s="215"/>
      <c r="O106" s="215"/>
    </row>
    <row r="107" spans="1:15" ht="12" customHeight="1">
      <c r="A107" s="81"/>
      <c r="B107" s="31"/>
      <c r="C107" s="215"/>
      <c r="D107" s="215"/>
      <c r="E107" s="215"/>
      <c r="F107" s="215"/>
      <c r="G107" s="215"/>
      <c r="H107" s="215"/>
      <c r="I107" s="215"/>
      <c r="J107" s="215"/>
      <c r="K107" s="215"/>
      <c r="L107" s="215"/>
      <c r="M107" s="215"/>
      <c r="N107" s="215"/>
      <c r="O107" s="215"/>
    </row>
    <row r="108" spans="11:14" ht="12">
      <c r="K108" s="165"/>
      <c r="L108" s="53"/>
      <c r="M108" s="53"/>
      <c r="N108" s="53"/>
    </row>
    <row r="109" spans="1:2" ht="12">
      <c r="A109" s="23" t="s">
        <v>251</v>
      </c>
      <c r="B109" s="23" t="s">
        <v>6</v>
      </c>
    </row>
    <row r="110" spans="1:2" ht="12">
      <c r="A110" s="23"/>
      <c r="B110" s="3" t="s">
        <v>9</v>
      </c>
    </row>
    <row r="112" spans="1:15" ht="12">
      <c r="A112" s="81" t="s">
        <v>252</v>
      </c>
      <c r="B112" s="83" t="s">
        <v>253</v>
      </c>
      <c r="C112" s="82"/>
      <c r="D112" s="82"/>
      <c r="E112" s="82"/>
      <c r="F112" s="82"/>
      <c r="G112" s="82"/>
      <c r="H112" s="82"/>
      <c r="I112" s="82"/>
      <c r="J112" s="82"/>
      <c r="K112" s="82"/>
      <c r="L112" s="82"/>
      <c r="M112" s="82"/>
      <c r="N112" s="82"/>
      <c r="O112" s="82"/>
    </row>
    <row r="113" spans="1:16" ht="12">
      <c r="A113" s="34"/>
      <c r="B113" s="31" t="s">
        <v>110</v>
      </c>
      <c r="C113" s="82"/>
      <c r="D113" s="82"/>
      <c r="E113" s="82"/>
      <c r="F113" s="82"/>
      <c r="G113" s="82"/>
      <c r="H113" s="82"/>
      <c r="I113" s="82"/>
      <c r="J113" s="82"/>
      <c r="K113" s="82"/>
      <c r="L113" s="82"/>
      <c r="M113" s="82"/>
      <c r="N113" s="82"/>
      <c r="O113" s="157"/>
      <c r="P113" s="158"/>
    </row>
    <row r="114" spans="1:16" ht="12">
      <c r="A114" s="34"/>
      <c r="B114" s="31"/>
      <c r="C114" s="82"/>
      <c r="D114" s="82"/>
      <c r="E114" s="82"/>
      <c r="F114" s="82"/>
      <c r="G114" s="82"/>
      <c r="H114" s="82"/>
      <c r="I114" s="82"/>
      <c r="J114" s="82"/>
      <c r="K114" s="82"/>
      <c r="L114" s="82"/>
      <c r="M114" s="82"/>
      <c r="N114" s="82"/>
      <c r="O114" s="157"/>
      <c r="P114" s="158"/>
    </row>
    <row r="116" spans="1:15" ht="12">
      <c r="A116" s="81" t="s">
        <v>254</v>
      </c>
      <c r="B116" s="83" t="s">
        <v>10</v>
      </c>
      <c r="C116" s="82"/>
      <c r="D116" s="82"/>
      <c r="E116" s="82"/>
      <c r="F116" s="82"/>
      <c r="G116" s="82"/>
      <c r="H116" s="82"/>
      <c r="I116" s="82"/>
      <c r="J116" s="82"/>
      <c r="K116" s="82"/>
      <c r="L116" s="82"/>
      <c r="M116" s="82"/>
      <c r="N116" s="82"/>
      <c r="O116" s="82"/>
    </row>
    <row r="117" spans="1:15" ht="12">
      <c r="A117" s="81"/>
      <c r="B117" s="298" t="s">
        <v>97</v>
      </c>
      <c r="C117" s="298"/>
      <c r="D117" s="298"/>
      <c r="E117" s="298"/>
      <c r="F117" s="298"/>
      <c r="G117" s="298"/>
      <c r="H117" s="298"/>
      <c r="I117" s="298"/>
      <c r="J117" s="298"/>
      <c r="K117" s="298"/>
      <c r="L117" s="298"/>
      <c r="M117" s="298"/>
      <c r="N117" s="298"/>
      <c r="O117" s="298"/>
    </row>
    <row r="118" spans="1:15" ht="12">
      <c r="A118" s="81"/>
      <c r="B118" s="298"/>
      <c r="C118" s="298"/>
      <c r="D118" s="298"/>
      <c r="E118" s="298"/>
      <c r="F118" s="298"/>
      <c r="G118" s="298"/>
      <c r="H118" s="298"/>
      <c r="I118" s="298"/>
      <c r="J118" s="298"/>
      <c r="K118" s="298"/>
      <c r="L118" s="298"/>
      <c r="M118" s="298"/>
      <c r="N118" s="298"/>
      <c r="O118" s="298"/>
    </row>
    <row r="119" spans="1:15" ht="12">
      <c r="A119" s="81"/>
      <c r="B119" s="298"/>
      <c r="C119" s="298"/>
      <c r="D119" s="298"/>
      <c r="E119" s="298"/>
      <c r="F119" s="298"/>
      <c r="G119" s="298"/>
      <c r="H119" s="298"/>
      <c r="I119" s="298"/>
      <c r="J119" s="298"/>
      <c r="K119" s="298"/>
      <c r="L119" s="298"/>
      <c r="M119" s="298"/>
      <c r="N119" s="298"/>
      <c r="O119" s="298"/>
    </row>
    <row r="120" spans="1:15" ht="12">
      <c r="A120" s="81"/>
      <c r="B120" s="298"/>
      <c r="C120" s="298"/>
      <c r="D120" s="298"/>
      <c r="E120" s="298"/>
      <c r="F120" s="298"/>
      <c r="G120" s="298"/>
      <c r="H120" s="298"/>
      <c r="I120" s="298"/>
      <c r="J120" s="298"/>
      <c r="K120" s="298"/>
      <c r="L120" s="298"/>
      <c r="M120" s="298"/>
      <c r="N120" s="298"/>
      <c r="O120" s="298"/>
    </row>
    <row r="121" spans="1:15" ht="12">
      <c r="A121" s="81"/>
      <c r="B121" s="299"/>
      <c r="C121" s="299"/>
      <c r="D121" s="299"/>
      <c r="E121" s="299"/>
      <c r="F121" s="299"/>
      <c r="G121" s="299"/>
      <c r="H121" s="299"/>
      <c r="I121" s="299"/>
      <c r="J121" s="299"/>
      <c r="K121" s="299"/>
      <c r="L121" s="299"/>
      <c r="M121" s="299"/>
      <c r="N121" s="299"/>
      <c r="O121" s="299"/>
    </row>
    <row r="122" spans="1:15" ht="7.5" customHeight="1">
      <c r="A122" s="81"/>
      <c r="B122" s="83"/>
      <c r="C122" s="82"/>
      <c r="D122" s="82"/>
      <c r="E122" s="82"/>
      <c r="F122" s="82"/>
      <c r="G122" s="82"/>
      <c r="H122" s="82"/>
      <c r="I122" s="82"/>
      <c r="J122" s="82"/>
      <c r="K122" s="82"/>
      <c r="L122" s="82"/>
      <c r="M122" s="82"/>
      <c r="N122" s="82"/>
      <c r="O122" s="82"/>
    </row>
    <row r="123" spans="1:15" ht="12">
      <c r="A123" s="81"/>
      <c r="B123" s="297" t="s">
        <v>373</v>
      </c>
      <c r="C123" s="297"/>
      <c r="D123" s="297"/>
      <c r="E123" s="297"/>
      <c r="F123" s="297"/>
      <c r="G123" s="297"/>
      <c r="H123" s="297"/>
      <c r="I123" s="297"/>
      <c r="J123" s="297"/>
      <c r="K123" s="297"/>
      <c r="L123" s="297"/>
      <c r="M123" s="297"/>
      <c r="N123" s="297"/>
      <c r="O123" s="297"/>
    </row>
    <row r="124" spans="1:15" ht="12">
      <c r="A124" s="34"/>
      <c r="B124" s="31"/>
      <c r="C124" s="31"/>
      <c r="D124" s="31"/>
      <c r="E124" s="31"/>
      <c r="F124" s="31"/>
      <c r="G124" s="31"/>
      <c r="H124" s="31"/>
      <c r="I124" s="31"/>
      <c r="J124" s="31"/>
      <c r="K124" s="31"/>
      <c r="L124" s="31"/>
      <c r="M124" s="31"/>
      <c r="N124" s="31"/>
      <c r="O124" s="31"/>
    </row>
    <row r="125" spans="1:15" ht="12">
      <c r="A125" s="81" t="s">
        <v>7</v>
      </c>
      <c r="B125" s="83" t="s">
        <v>248</v>
      </c>
      <c r="C125" s="31"/>
      <c r="D125" s="31"/>
      <c r="E125" s="31"/>
      <c r="F125" s="31"/>
      <c r="G125" s="31"/>
      <c r="H125" s="31"/>
      <c r="I125" s="31"/>
      <c r="J125" s="31"/>
      <c r="K125" s="31"/>
      <c r="L125" s="31"/>
      <c r="M125" s="31"/>
      <c r="N125" s="31"/>
      <c r="O125" s="31"/>
    </row>
    <row r="126" spans="1:15" ht="12" customHeight="1">
      <c r="A126" s="81"/>
      <c r="B126" s="150" t="s">
        <v>417</v>
      </c>
      <c r="C126" s="289" t="s">
        <v>178</v>
      </c>
      <c r="D126" s="289"/>
      <c r="E126" s="289"/>
      <c r="F126" s="289"/>
      <c r="G126" s="289"/>
      <c r="H126" s="289"/>
      <c r="I126" s="289"/>
      <c r="J126" s="289"/>
      <c r="K126" s="289"/>
      <c r="L126" s="289"/>
      <c r="M126" s="289"/>
      <c r="N126" s="289"/>
      <c r="O126" s="289"/>
    </row>
    <row r="127" spans="1:15" ht="12" customHeight="1">
      <c r="A127" s="81"/>
      <c r="B127" s="119"/>
      <c r="C127" s="289"/>
      <c r="D127" s="289"/>
      <c r="E127" s="289"/>
      <c r="F127" s="289"/>
      <c r="G127" s="289"/>
      <c r="H127" s="289"/>
      <c r="I127" s="289"/>
      <c r="J127" s="289"/>
      <c r="K127" s="289"/>
      <c r="L127" s="289"/>
      <c r="M127" s="289"/>
      <c r="N127" s="289"/>
      <c r="O127" s="289"/>
    </row>
    <row r="128" spans="1:15" ht="12" customHeight="1">
      <c r="A128" s="81"/>
      <c r="B128" s="119"/>
      <c r="C128" s="289"/>
      <c r="D128" s="289"/>
      <c r="E128" s="289"/>
      <c r="F128" s="289"/>
      <c r="G128" s="289"/>
      <c r="H128" s="289"/>
      <c r="I128" s="289"/>
      <c r="J128" s="289"/>
      <c r="K128" s="289"/>
      <c r="L128" s="289"/>
      <c r="M128" s="289"/>
      <c r="N128" s="289"/>
      <c r="O128" s="289"/>
    </row>
    <row r="129" spans="1:15" ht="12" customHeight="1">
      <c r="A129" s="81"/>
      <c r="B129" s="119"/>
      <c r="C129" s="289"/>
      <c r="D129" s="289"/>
      <c r="E129" s="289"/>
      <c r="F129" s="289"/>
      <c r="G129" s="289"/>
      <c r="H129" s="289"/>
      <c r="I129" s="289"/>
      <c r="J129" s="289"/>
      <c r="K129" s="289"/>
      <c r="L129" s="289"/>
      <c r="M129" s="289"/>
      <c r="N129" s="289"/>
      <c r="O129" s="289"/>
    </row>
    <row r="130" spans="1:15" ht="12" customHeight="1">
      <c r="A130" s="81"/>
      <c r="B130" s="119"/>
      <c r="C130" s="289"/>
      <c r="D130" s="289"/>
      <c r="E130" s="289"/>
      <c r="F130" s="289"/>
      <c r="G130" s="289"/>
      <c r="H130" s="289"/>
      <c r="I130" s="289"/>
      <c r="J130" s="289"/>
      <c r="K130" s="289"/>
      <c r="L130" s="289"/>
      <c r="M130" s="289"/>
      <c r="N130" s="289"/>
      <c r="O130" s="289"/>
    </row>
    <row r="131" spans="1:15" ht="12" customHeight="1">
      <c r="A131" s="81"/>
      <c r="B131" s="119"/>
      <c r="C131" s="289"/>
      <c r="D131" s="289"/>
      <c r="E131" s="289"/>
      <c r="F131" s="289"/>
      <c r="G131" s="289"/>
      <c r="H131" s="289"/>
      <c r="I131" s="289"/>
      <c r="J131" s="289"/>
      <c r="K131" s="289"/>
      <c r="L131" s="289"/>
      <c r="M131" s="289"/>
      <c r="N131" s="289"/>
      <c r="O131" s="289"/>
    </row>
    <row r="132" spans="1:15" ht="12" customHeight="1">
      <c r="A132" s="81"/>
      <c r="B132" s="125"/>
      <c r="C132" s="289" t="s">
        <v>396</v>
      </c>
      <c r="D132" s="289"/>
      <c r="E132" s="289"/>
      <c r="F132" s="289"/>
      <c r="G132" s="289"/>
      <c r="H132" s="289"/>
      <c r="I132" s="289"/>
      <c r="J132" s="289"/>
      <c r="K132" s="289"/>
      <c r="L132" s="289"/>
      <c r="M132" s="289"/>
      <c r="N132" s="289"/>
      <c r="O132" s="289"/>
    </row>
    <row r="133" spans="1:15" ht="12" customHeight="1">
      <c r="A133" s="81"/>
      <c r="B133" s="119"/>
      <c r="C133" s="289"/>
      <c r="D133" s="289"/>
      <c r="E133" s="289"/>
      <c r="F133" s="289"/>
      <c r="G133" s="289"/>
      <c r="H133" s="289"/>
      <c r="I133" s="289"/>
      <c r="J133" s="289"/>
      <c r="K133" s="289"/>
      <c r="L133" s="289"/>
      <c r="M133" s="289"/>
      <c r="N133" s="289"/>
      <c r="O133" s="289"/>
    </row>
    <row r="134" spans="1:15" ht="12" customHeight="1">
      <c r="A134" s="81"/>
      <c r="B134" s="119"/>
      <c r="C134" s="289"/>
      <c r="D134" s="289"/>
      <c r="E134" s="289"/>
      <c r="F134" s="289"/>
      <c r="G134" s="289"/>
      <c r="H134" s="289"/>
      <c r="I134" s="289"/>
      <c r="J134" s="289"/>
      <c r="K134" s="289"/>
      <c r="L134" s="289"/>
      <c r="M134" s="289"/>
      <c r="N134" s="289"/>
      <c r="O134" s="289"/>
    </row>
    <row r="135" spans="1:15" ht="12" customHeight="1">
      <c r="A135" s="81"/>
      <c r="B135" s="119"/>
      <c r="C135" s="289"/>
      <c r="D135" s="289"/>
      <c r="E135" s="289"/>
      <c r="F135" s="289"/>
      <c r="G135" s="289"/>
      <c r="H135" s="289"/>
      <c r="I135" s="289"/>
      <c r="J135" s="289"/>
      <c r="K135" s="289"/>
      <c r="L135" s="289"/>
      <c r="M135" s="289"/>
      <c r="N135" s="289"/>
      <c r="O135" s="289"/>
    </row>
    <row r="136" spans="1:15" ht="12" customHeight="1">
      <c r="A136" s="81"/>
      <c r="B136" s="119"/>
      <c r="C136" s="289"/>
      <c r="D136" s="289"/>
      <c r="E136" s="289"/>
      <c r="F136" s="289"/>
      <c r="G136" s="289"/>
      <c r="H136" s="289"/>
      <c r="I136" s="289"/>
      <c r="J136" s="289"/>
      <c r="K136" s="289"/>
      <c r="L136" s="289"/>
      <c r="M136" s="289"/>
      <c r="N136" s="289"/>
      <c r="O136" s="289"/>
    </row>
    <row r="137" spans="1:15" ht="12" customHeight="1">
      <c r="A137" s="81"/>
      <c r="B137" s="119"/>
      <c r="C137" s="289"/>
      <c r="D137" s="289"/>
      <c r="E137" s="289"/>
      <c r="F137" s="289"/>
      <c r="G137" s="289"/>
      <c r="H137" s="289"/>
      <c r="I137" s="289"/>
      <c r="J137" s="289"/>
      <c r="K137" s="289"/>
      <c r="L137" s="289"/>
      <c r="M137" s="289"/>
      <c r="N137" s="289"/>
      <c r="O137" s="289"/>
    </row>
    <row r="138" spans="1:15" ht="12" customHeight="1">
      <c r="A138" s="34"/>
      <c r="B138" s="125"/>
      <c r="C138" s="289" t="s">
        <v>416</v>
      </c>
      <c r="D138" s="289"/>
      <c r="E138" s="289"/>
      <c r="F138" s="289"/>
      <c r="G138" s="289"/>
      <c r="H138" s="289"/>
      <c r="I138" s="289"/>
      <c r="J138" s="289"/>
      <c r="K138" s="289"/>
      <c r="L138" s="289"/>
      <c r="M138" s="289"/>
      <c r="N138" s="289"/>
      <c r="O138" s="289"/>
    </row>
    <row r="139" spans="1:15" ht="12">
      <c r="A139" s="34"/>
      <c r="B139" s="125"/>
      <c r="C139" s="289"/>
      <c r="D139" s="289"/>
      <c r="E139" s="289"/>
      <c r="F139" s="289"/>
      <c r="G139" s="289"/>
      <c r="H139" s="289"/>
      <c r="I139" s="289"/>
      <c r="J139" s="289"/>
      <c r="K139" s="289"/>
      <c r="L139" s="289"/>
      <c r="M139" s="289"/>
      <c r="N139" s="289"/>
      <c r="O139" s="289"/>
    </row>
    <row r="140" spans="1:15" ht="12">
      <c r="A140" s="34"/>
      <c r="B140" s="125"/>
      <c r="C140" s="289"/>
      <c r="D140" s="289"/>
      <c r="E140" s="289"/>
      <c r="F140" s="289"/>
      <c r="G140" s="289"/>
      <c r="H140" s="289"/>
      <c r="I140" s="289"/>
      <c r="J140" s="289"/>
      <c r="K140" s="289"/>
      <c r="L140" s="289"/>
      <c r="M140" s="289"/>
      <c r="N140" s="289"/>
      <c r="O140" s="289"/>
    </row>
    <row r="141" spans="1:15" ht="12">
      <c r="A141" s="34"/>
      <c r="B141" s="125"/>
      <c r="C141" s="289"/>
      <c r="D141" s="289"/>
      <c r="E141" s="289"/>
      <c r="F141" s="289"/>
      <c r="G141" s="289"/>
      <c r="H141" s="289"/>
      <c r="I141" s="289"/>
      <c r="J141" s="289"/>
      <c r="K141" s="289"/>
      <c r="L141" s="289"/>
      <c r="M141" s="289"/>
      <c r="N141" s="289"/>
      <c r="O141" s="289"/>
    </row>
    <row r="142" spans="1:15" ht="12">
      <c r="A142" s="34"/>
      <c r="B142" s="125"/>
      <c r="C142" s="289"/>
      <c r="D142" s="289"/>
      <c r="E142" s="289"/>
      <c r="F142" s="289"/>
      <c r="G142" s="289"/>
      <c r="H142" s="289"/>
      <c r="I142" s="289"/>
      <c r="J142" s="289"/>
      <c r="K142" s="289"/>
      <c r="L142" s="289"/>
      <c r="M142" s="289"/>
      <c r="N142" s="289"/>
      <c r="O142" s="289"/>
    </row>
    <row r="143" spans="1:15" ht="12">
      <c r="A143" s="34"/>
      <c r="B143" s="125"/>
      <c r="C143" s="289"/>
      <c r="D143" s="289"/>
      <c r="E143" s="289"/>
      <c r="F143" s="289"/>
      <c r="G143" s="289"/>
      <c r="H143" s="289"/>
      <c r="I143" s="289"/>
      <c r="J143" s="289"/>
      <c r="K143" s="289"/>
      <c r="L143" s="289"/>
      <c r="M143" s="289"/>
      <c r="N143" s="289"/>
      <c r="O143" s="289"/>
    </row>
    <row r="144" spans="1:15" ht="12">
      <c r="A144" s="34"/>
      <c r="B144" s="125"/>
      <c r="C144" s="289"/>
      <c r="D144" s="289"/>
      <c r="E144" s="289"/>
      <c r="F144" s="289"/>
      <c r="G144" s="289"/>
      <c r="H144" s="289"/>
      <c r="I144" s="289"/>
      <c r="J144" s="289"/>
      <c r="K144" s="289"/>
      <c r="L144" s="289"/>
      <c r="M144" s="289"/>
      <c r="N144" s="289"/>
      <c r="O144" s="289"/>
    </row>
    <row r="145" spans="1:15" ht="12">
      <c r="A145" s="34"/>
      <c r="B145" s="125"/>
      <c r="C145" s="289"/>
      <c r="D145" s="289"/>
      <c r="E145" s="289"/>
      <c r="F145" s="289"/>
      <c r="G145" s="289"/>
      <c r="H145" s="289"/>
      <c r="I145" s="289"/>
      <c r="J145" s="289"/>
      <c r="K145" s="289"/>
      <c r="L145" s="289"/>
      <c r="M145" s="289"/>
      <c r="N145" s="289"/>
      <c r="O145" s="289"/>
    </row>
    <row r="146" spans="1:15" ht="12">
      <c r="A146" s="34"/>
      <c r="B146" s="125"/>
      <c r="C146" s="137"/>
      <c r="D146" s="137"/>
      <c r="E146" s="137"/>
      <c r="F146" s="137"/>
      <c r="G146" s="137"/>
      <c r="H146" s="137"/>
      <c r="I146" s="137"/>
      <c r="J146" s="137"/>
      <c r="K146" s="137"/>
      <c r="L146" s="137"/>
      <c r="M146" s="137"/>
      <c r="N146" s="137"/>
      <c r="O146" s="137"/>
    </row>
    <row r="147" spans="1:15" ht="12">
      <c r="A147" s="34"/>
      <c r="B147" s="125"/>
      <c r="C147" s="289" t="s">
        <v>176</v>
      </c>
      <c r="D147" s="289"/>
      <c r="E147" s="289"/>
      <c r="F147" s="289"/>
      <c r="G147" s="289"/>
      <c r="H147" s="289"/>
      <c r="I147" s="289"/>
      <c r="J147" s="289"/>
      <c r="K147" s="289"/>
      <c r="L147" s="289"/>
      <c r="M147" s="289"/>
      <c r="N147" s="289"/>
      <c r="O147" s="289"/>
    </row>
    <row r="148" spans="1:15" ht="12">
      <c r="A148" s="34"/>
      <c r="B148" s="125"/>
      <c r="C148" s="289"/>
      <c r="D148" s="289"/>
      <c r="E148" s="289"/>
      <c r="F148" s="289"/>
      <c r="G148" s="289"/>
      <c r="H148" s="289"/>
      <c r="I148" s="289"/>
      <c r="J148" s="289"/>
      <c r="K148" s="289"/>
      <c r="L148" s="289"/>
      <c r="M148" s="289"/>
      <c r="N148" s="289"/>
      <c r="O148" s="289"/>
    </row>
    <row r="149" spans="1:15" ht="12">
      <c r="A149" s="34"/>
      <c r="B149" s="125"/>
      <c r="C149" s="137"/>
      <c r="D149" s="137"/>
      <c r="E149" s="137"/>
      <c r="F149" s="137"/>
      <c r="G149" s="137"/>
      <c r="H149" s="137"/>
      <c r="I149" s="137"/>
      <c r="J149" s="137"/>
      <c r="K149" s="137"/>
      <c r="L149" s="137"/>
      <c r="M149" s="137"/>
      <c r="N149" s="137"/>
      <c r="O149" s="137"/>
    </row>
    <row r="150" spans="1:16" ht="12" customHeight="1">
      <c r="A150" s="34"/>
      <c r="B150" s="125"/>
      <c r="C150" s="295" t="s">
        <v>177</v>
      </c>
      <c r="D150" s="295"/>
      <c r="E150" s="295"/>
      <c r="F150" s="295"/>
      <c r="G150" s="295"/>
      <c r="H150" s="295"/>
      <c r="I150" s="295"/>
      <c r="J150" s="295"/>
      <c r="K150" s="295"/>
      <c r="L150" s="295"/>
      <c r="M150" s="295"/>
      <c r="N150" s="295"/>
      <c r="O150" s="295"/>
      <c r="P150" s="136"/>
    </row>
    <row r="151" spans="1:16" ht="12" customHeight="1">
      <c r="A151" s="34"/>
      <c r="B151" s="125"/>
      <c r="C151" s="295"/>
      <c r="D151" s="295"/>
      <c r="E151" s="295"/>
      <c r="F151" s="295"/>
      <c r="G151" s="295"/>
      <c r="H151" s="295"/>
      <c r="I151" s="295"/>
      <c r="J151" s="295"/>
      <c r="K151" s="295"/>
      <c r="L151" s="295"/>
      <c r="M151" s="295"/>
      <c r="N151" s="295"/>
      <c r="O151" s="295"/>
      <c r="P151" s="136"/>
    </row>
    <row r="152" spans="1:16" ht="12" customHeight="1">
      <c r="A152" s="34"/>
      <c r="B152" s="125"/>
      <c r="C152" s="295"/>
      <c r="D152" s="295"/>
      <c r="E152" s="295"/>
      <c r="F152" s="295"/>
      <c r="G152" s="295"/>
      <c r="H152" s="295"/>
      <c r="I152" s="295"/>
      <c r="J152" s="295"/>
      <c r="K152" s="295"/>
      <c r="L152" s="295"/>
      <c r="M152" s="295"/>
      <c r="N152" s="295"/>
      <c r="O152" s="295"/>
      <c r="P152" s="136"/>
    </row>
    <row r="153" spans="1:16" ht="12" customHeight="1">
      <c r="A153" s="34"/>
      <c r="B153" s="125"/>
      <c r="C153" s="295"/>
      <c r="D153" s="295"/>
      <c r="E153" s="295"/>
      <c r="F153" s="295"/>
      <c r="G153" s="295"/>
      <c r="H153" s="295"/>
      <c r="I153" s="295"/>
      <c r="J153" s="295"/>
      <c r="K153" s="295"/>
      <c r="L153" s="295"/>
      <c r="M153" s="295"/>
      <c r="N153" s="295"/>
      <c r="O153" s="295"/>
      <c r="P153" s="136"/>
    </row>
    <row r="154" spans="1:15" ht="12">
      <c r="A154" s="34"/>
      <c r="B154" s="125"/>
      <c r="C154" s="125"/>
      <c r="D154" s="137"/>
      <c r="E154" s="137"/>
      <c r="F154" s="137"/>
      <c r="G154" s="137"/>
      <c r="H154" s="137"/>
      <c r="I154" s="137"/>
      <c r="J154" s="137"/>
      <c r="K154" s="137"/>
      <c r="L154" s="137"/>
      <c r="M154" s="137"/>
      <c r="N154" s="137"/>
      <c r="O154" s="137"/>
    </row>
    <row r="155" spans="1:15" ht="12.75">
      <c r="A155" s="34"/>
      <c r="B155" s="125"/>
      <c r="C155" s="80"/>
      <c r="D155" s="253"/>
      <c r="E155" s="253"/>
      <c r="F155" s="253"/>
      <c r="G155" s="253"/>
      <c r="H155" s="253"/>
      <c r="I155" s="253"/>
      <c r="J155" s="253"/>
      <c r="K155" s="253"/>
      <c r="L155" s="253"/>
      <c r="M155" s="253"/>
      <c r="N155" s="253"/>
      <c r="O155" s="253"/>
    </row>
    <row r="156" spans="1:15" ht="12.75">
      <c r="A156" s="34"/>
      <c r="B156" s="125"/>
      <c r="C156" s="253"/>
      <c r="D156" s="253"/>
      <c r="E156" s="253"/>
      <c r="F156" s="253"/>
      <c r="G156" s="253"/>
      <c r="H156" s="253"/>
      <c r="I156" s="253"/>
      <c r="J156" s="253"/>
      <c r="K156" s="253"/>
      <c r="L156" s="253"/>
      <c r="M156" s="253"/>
      <c r="N156" s="253"/>
      <c r="O156" s="253"/>
    </row>
    <row r="157" spans="1:15" ht="12.75">
      <c r="A157" s="34"/>
      <c r="B157" s="125"/>
      <c r="C157" s="253"/>
      <c r="D157" s="253"/>
      <c r="E157" s="253"/>
      <c r="F157" s="253"/>
      <c r="G157" s="253"/>
      <c r="H157" s="253"/>
      <c r="I157" s="253"/>
      <c r="J157" s="253"/>
      <c r="K157" s="253"/>
      <c r="L157" s="253"/>
      <c r="M157" s="253"/>
      <c r="N157" s="253"/>
      <c r="O157" s="253"/>
    </row>
    <row r="158" spans="1:15" ht="12.75">
      <c r="A158" s="34"/>
      <c r="B158" s="125"/>
      <c r="C158" s="253"/>
      <c r="D158" s="253"/>
      <c r="E158" s="253"/>
      <c r="F158" s="253"/>
      <c r="G158" s="253"/>
      <c r="H158" s="253"/>
      <c r="I158" s="253"/>
      <c r="J158" s="253"/>
      <c r="K158" s="253"/>
      <c r="L158" s="253"/>
      <c r="M158" s="253"/>
      <c r="N158" s="253"/>
      <c r="O158" s="253"/>
    </row>
    <row r="159" spans="1:15" ht="12.75">
      <c r="A159" s="34"/>
      <c r="B159" s="125"/>
      <c r="C159" s="253"/>
      <c r="D159" s="253"/>
      <c r="E159" s="253"/>
      <c r="F159" s="253"/>
      <c r="G159" s="253"/>
      <c r="H159" s="253"/>
      <c r="I159" s="253"/>
      <c r="J159" s="253"/>
      <c r="K159" s="253"/>
      <c r="L159" s="253"/>
      <c r="M159" s="253"/>
      <c r="N159" s="253"/>
      <c r="O159" s="253"/>
    </row>
    <row r="160" spans="1:15" ht="12.75">
      <c r="A160" s="34"/>
      <c r="B160" s="125"/>
      <c r="C160" s="253"/>
      <c r="D160" s="253"/>
      <c r="E160" s="253"/>
      <c r="F160" s="253"/>
      <c r="G160" s="253"/>
      <c r="H160" s="253"/>
      <c r="I160" s="253"/>
      <c r="J160" s="253"/>
      <c r="K160" s="253"/>
      <c r="L160" s="253"/>
      <c r="M160" s="253"/>
      <c r="N160" s="253"/>
      <c r="O160" s="253"/>
    </row>
    <row r="161" spans="1:15" ht="12.75">
      <c r="A161" s="34"/>
      <c r="B161" s="125"/>
      <c r="C161" s="253"/>
      <c r="D161" s="253"/>
      <c r="E161" s="253"/>
      <c r="F161" s="253"/>
      <c r="G161" s="253"/>
      <c r="H161" s="253"/>
      <c r="I161" s="253"/>
      <c r="J161" s="253"/>
      <c r="K161" s="253"/>
      <c r="L161" s="253"/>
      <c r="M161" s="253"/>
      <c r="N161" s="253"/>
      <c r="O161" s="253"/>
    </row>
    <row r="162" spans="1:15" ht="12.75">
      <c r="A162" s="34"/>
      <c r="B162" s="125"/>
      <c r="C162" s="253"/>
      <c r="D162" s="253"/>
      <c r="E162" s="253"/>
      <c r="F162" s="253"/>
      <c r="G162" s="253"/>
      <c r="H162" s="253"/>
      <c r="I162" s="253"/>
      <c r="J162" s="253"/>
      <c r="K162" s="253"/>
      <c r="L162" s="253"/>
      <c r="M162" s="253"/>
      <c r="N162" s="253"/>
      <c r="O162" s="253"/>
    </row>
    <row r="163" spans="1:15" ht="12.75">
      <c r="A163" s="34"/>
      <c r="B163" s="125"/>
      <c r="C163" s="253"/>
      <c r="D163" s="253"/>
      <c r="E163" s="253"/>
      <c r="F163" s="253"/>
      <c r="G163" s="253"/>
      <c r="H163" s="253"/>
      <c r="I163" s="253"/>
      <c r="J163" s="253"/>
      <c r="K163" s="253"/>
      <c r="L163" s="253"/>
      <c r="M163" s="253"/>
      <c r="N163" s="253"/>
      <c r="O163" s="253"/>
    </row>
    <row r="164" spans="1:15" ht="12.75">
      <c r="A164" s="34"/>
      <c r="B164" s="125"/>
      <c r="C164" s="254"/>
      <c r="D164" s="254"/>
      <c r="E164" s="254"/>
      <c r="F164" s="254"/>
      <c r="G164" s="254"/>
      <c r="H164" s="254"/>
      <c r="I164" s="254"/>
      <c r="J164" s="254"/>
      <c r="K164" s="254"/>
      <c r="L164" s="254"/>
      <c r="M164" s="254"/>
      <c r="N164" s="254"/>
      <c r="O164" s="254"/>
    </row>
    <row r="165" spans="1:15" ht="12.75">
      <c r="A165" s="34"/>
      <c r="B165" s="125"/>
      <c r="C165" s="254"/>
      <c r="D165" s="254"/>
      <c r="E165" s="254"/>
      <c r="F165" s="254"/>
      <c r="G165" s="254"/>
      <c r="H165" s="254"/>
      <c r="I165" s="254"/>
      <c r="J165" s="254"/>
      <c r="K165" s="254"/>
      <c r="L165" s="254"/>
      <c r="M165" s="254"/>
      <c r="N165" s="254"/>
      <c r="O165" s="254"/>
    </row>
    <row r="166" spans="1:15" ht="12.75">
      <c r="A166" s="34"/>
      <c r="B166" s="125"/>
      <c r="C166" s="254"/>
      <c r="D166" s="254"/>
      <c r="E166" s="254"/>
      <c r="F166" s="254"/>
      <c r="G166" s="254"/>
      <c r="H166" s="254"/>
      <c r="I166" s="254"/>
      <c r="J166" s="254"/>
      <c r="K166" s="254"/>
      <c r="L166" s="254"/>
      <c r="M166" s="254"/>
      <c r="N166" s="254"/>
      <c r="O166" s="254"/>
    </row>
    <row r="167" spans="1:15" ht="12.75">
      <c r="A167" s="34"/>
      <c r="B167" s="125"/>
      <c r="C167" s="254"/>
      <c r="D167" s="254"/>
      <c r="E167" s="254"/>
      <c r="F167" s="254"/>
      <c r="G167" s="254"/>
      <c r="H167" s="254"/>
      <c r="I167" s="254"/>
      <c r="J167" s="254"/>
      <c r="K167" s="254"/>
      <c r="L167" s="254"/>
      <c r="M167" s="254"/>
      <c r="N167" s="254"/>
      <c r="O167" s="254"/>
    </row>
    <row r="168" spans="1:15" ht="12.75">
      <c r="A168" s="34"/>
      <c r="B168" s="125"/>
      <c r="C168" s="254"/>
      <c r="D168" s="254"/>
      <c r="E168" s="254"/>
      <c r="F168" s="254"/>
      <c r="G168" s="254"/>
      <c r="H168" s="254"/>
      <c r="I168" s="254"/>
      <c r="J168" s="254"/>
      <c r="K168" s="254"/>
      <c r="L168" s="254"/>
      <c r="M168" s="254"/>
      <c r="N168" s="254"/>
      <c r="O168" s="254"/>
    </row>
    <row r="169" spans="1:15" ht="12.75">
      <c r="A169" s="34"/>
      <c r="B169" s="125"/>
      <c r="C169" s="254"/>
      <c r="D169" s="254"/>
      <c r="E169" s="254"/>
      <c r="F169" s="254"/>
      <c r="G169" s="254"/>
      <c r="H169" s="254"/>
      <c r="I169" s="254"/>
      <c r="J169" s="254"/>
      <c r="K169" s="254"/>
      <c r="L169" s="254"/>
      <c r="M169" s="254"/>
      <c r="N169" s="254"/>
      <c r="O169" s="254"/>
    </row>
    <row r="170" spans="1:15" ht="12.75">
      <c r="A170" s="34"/>
      <c r="B170" s="125"/>
      <c r="C170" s="254"/>
      <c r="D170" s="254"/>
      <c r="E170" s="254"/>
      <c r="F170" s="254"/>
      <c r="G170" s="254"/>
      <c r="H170" s="254"/>
      <c r="I170" s="254"/>
      <c r="J170" s="254"/>
      <c r="K170" s="254"/>
      <c r="L170" s="254"/>
      <c r="M170" s="254"/>
      <c r="N170" s="254"/>
      <c r="O170" s="254"/>
    </row>
    <row r="171" spans="1:15" ht="12.75">
      <c r="A171" s="34"/>
      <c r="B171" s="125"/>
      <c r="C171" s="254"/>
      <c r="D171" s="254"/>
      <c r="E171" s="254"/>
      <c r="F171" s="254"/>
      <c r="G171" s="254"/>
      <c r="H171" s="254"/>
      <c r="I171" s="254"/>
      <c r="J171" s="254"/>
      <c r="K171" s="254"/>
      <c r="L171" s="254"/>
      <c r="M171" s="254"/>
      <c r="N171" s="254"/>
      <c r="O171" s="254"/>
    </row>
    <row r="172" spans="1:15" ht="12.75">
      <c r="A172" s="34"/>
      <c r="B172" s="125"/>
      <c r="C172" s="254"/>
      <c r="D172" s="254"/>
      <c r="E172" s="254"/>
      <c r="F172" s="254"/>
      <c r="G172" s="254"/>
      <c r="H172" s="254"/>
      <c r="I172" s="254"/>
      <c r="J172" s="254"/>
      <c r="K172" s="254"/>
      <c r="L172" s="254"/>
      <c r="M172" s="254"/>
      <c r="N172" s="254"/>
      <c r="O172" s="254"/>
    </row>
    <row r="173" spans="1:15" ht="12.75">
      <c r="A173" s="34"/>
      <c r="B173" s="125"/>
      <c r="C173" s="254"/>
      <c r="D173" s="254"/>
      <c r="E173" s="254"/>
      <c r="F173" s="254"/>
      <c r="G173" s="254"/>
      <c r="H173" s="254"/>
      <c r="I173" s="254"/>
      <c r="J173" s="254"/>
      <c r="K173" s="254"/>
      <c r="L173" s="254"/>
      <c r="M173" s="254"/>
      <c r="N173" s="254"/>
      <c r="O173" s="254"/>
    </row>
    <row r="174" spans="1:15" ht="12.75">
      <c r="A174" s="34"/>
      <c r="B174" s="125"/>
      <c r="C174" s="254"/>
      <c r="D174" s="254"/>
      <c r="E174" s="254"/>
      <c r="F174" s="254"/>
      <c r="G174" s="254"/>
      <c r="H174" s="254"/>
      <c r="I174" s="254"/>
      <c r="J174" s="254"/>
      <c r="K174" s="254"/>
      <c r="L174" s="254"/>
      <c r="M174" s="254"/>
      <c r="N174" s="254"/>
      <c r="O174" s="254"/>
    </row>
    <row r="175" spans="1:15" ht="12.75">
      <c r="A175" s="34"/>
      <c r="B175" s="125"/>
      <c r="C175" s="254"/>
      <c r="D175" s="254"/>
      <c r="E175" s="254"/>
      <c r="F175" s="254"/>
      <c r="G175" s="254"/>
      <c r="H175" s="254"/>
      <c r="I175" s="254"/>
      <c r="J175" s="254"/>
      <c r="K175" s="254"/>
      <c r="L175" s="254"/>
      <c r="M175" s="254"/>
      <c r="N175" s="254"/>
      <c r="O175" s="254"/>
    </row>
    <row r="176" spans="1:15" ht="12.75">
      <c r="A176" s="34"/>
      <c r="B176" s="125"/>
      <c r="C176" s="254"/>
      <c r="D176" s="254"/>
      <c r="E176" s="254"/>
      <c r="F176" s="254"/>
      <c r="G176" s="254"/>
      <c r="H176" s="254"/>
      <c r="I176" s="254"/>
      <c r="J176" s="254"/>
      <c r="K176" s="254"/>
      <c r="L176" s="254"/>
      <c r="M176" s="254"/>
      <c r="N176" s="254"/>
      <c r="O176" s="254"/>
    </row>
    <row r="177" spans="1:15" ht="12.75">
      <c r="A177" s="34"/>
      <c r="B177" s="125"/>
      <c r="C177" s="254"/>
      <c r="D177" s="254"/>
      <c r="E177" s="254"/>
      <c r="F177" s="254"/>
      <c r="G177" s="254"/>
      <c r="H177" s="254"/>
      <c r="I177" s="254"/>
      <c r="J177" s="254"/>
      <c r="K177" s="254"/>
      <c r="L177" s="254"/>
      <c r="M177" s="254"/>
      <c r="N177" s="254"/>
      <c r="O177" s="254"/>
    </row>
    <row r="178" spans="1:15" ht="12.75">
      <c r="A178" s="34"/>
      <c r="B178" s="125"/>
      <c r="C178" s="254"/>
      <c r="D178" s="254"/>
      <c r="E178" s="254"/>
      <c r="F178" s="254"/>
      <c r="G178" s="254"/>
      <c r="H178" s="254"/>
      <c r="I178" s="254"/>
      <c r="J178" s="254"/>
      <c r="K178" s="254"/>
      <c r="L178" s="254"/>
      <c r="M178" s="254"/>
      <c r="N178" s="254"/>
      <c r="O178" s="254"/>
    </row>
    <row r="179" spans="1:15" ht="12.75">
      <c r="A179" s="34"/>
      <c r="B179" s="125"/>
      <c r="C179" s="254"/>
      <c r="D179" s="254"/>
      <c r="E179" s="254"/>
      <c r="F179" s="254"/>
      <c r="G179" s="254"/>
      <c r="H179" s="254"/>
      <c r="I179" s="254"/>
      <c r="J179" s="254"/>
      <c r="K179" s="254"/>
      <c r="L179" s="254"/>
      <c r="M179" s="254"/>
      <c r="N179" s="254"/>
      <c r="O179" s="254"/>
    </row>
    <row r="180" spans="1:15" ht="12.75">
      <c r="A180" s="34"/>
      <c r="B180" s="125"/>
      <c r="C180" s="254"/>
      <c r="D180" s="254"/>
      <c r="E180" s="254"/>
      <c r="F180" s="254"/>
      <c r="G180" s="254"/>
      <c r="H180" s="254"/>
      <c r="I180" s="254"/>
      <c r="J180" s="254"/>
      <c r="K180" s="254"/>
      <c r="L180" s="254"/>
      <c r="M180" s="254"/>
      <c r="N180" s="254"/>
      <c r="O180" s="254"/>
    </row>
    <row r="181" spans="1:15" ht="5.25" customHeight="1">
      <c r="A181" s="34"/>
      <c r="B181" s="125"/>
      <c r="C181" s="254"/>
      <c r="D181" s="254"/>
      <c r="E181" s="254"/>
      <c r="F181" s="254"/>
      <c r="G181" s="254"/>
      <c r="H181" s="254"/>
      <c r="I181" s="254"/>
      <c r="J181" s="254"/>
      <c r="K181" s="254"/>
      <c r="L181" s="254"/>
      <c r="M181" s="254"/>
      <c r="N181" s="254"/>
      <c r="O181" s="254"/>
    </row>
    <row r="182" spans="1:15" ht="12">
      <c r="A182" s="34"/>
      <c r="B182" s="125"/>
      <c r="C182" s="298" t="s">
        <v>395</v>
      </c>
      <c r="D182" s="298"/>
      <c r="E182" s="298"/>
      <c r="F182" s="298"/>
      <c r="G182" s="298"/>
      <c r="H182" s="298"/>
      <c r="I182" s="298"/>
      <c r="J182" s="298"/>
      <c r="K182" s="298"/>
      <c r="L182" s="298"/>
      <c r="M182" s="298"/>
      <c r="N182" s="298"/>
      <c r="O182" s="298"/>
    </row>
    <row r="183" spans="1:15" ht="12">
      <c r="A183" s="34"/>
      <c r="B183" s="125"/>
      <c r="C183" s="298"/>
      <c r="D183" s="298"/>
      <c r="E183" s="298"/>
      <c r="F183" s="298"/>
      <c r="G183" s="298"/>
      <c r="H183" s="298"/>
      <c r="I183" s="298"/>
      <c r="J183" s="298"/>
      <c r="K183" s="298"/>
      <c r="L183" s="298"/>
      <c r="M183" s="298"/>
      <c r="N183" s="298"/>
      <c r="O183" s="298"/>
    </row>
    <row r="184" spans="1:15" ht="12">
      <c r="A184" s="34"/>
      <c r="B184" s="125"/>
      <c r="C184" s="298"/>
      <c r="D184" s="298"/>
      <c r="E184" s="298"/>
      <c r="F184" s="298"/>
      <c r="G184" s="298"/>
      <c r="H184" s="298"/>
      <c r="I184" s="298"/>
      <c r="J184" s="298"/>
      <c r="K184" s="298"/>
      <c r="L184" s="298"/>
      <c r="M184" s="298"/>
      <c r="N184" s="298"/>
      <c r="O184" s="298"/>
    </row>
    <row r="185" spans="1:15" ht="12">
      <c r="A185" s="34"/>
      <c r="B185" s="125"/>
      <c r="C185" s="298"/>
      <c r="D185" s="298"/>
      <c r="E185" s="298"/>
      <c r="F185" s="298"/>
      <c r="G185" s="298"/>
      <c r="H185" s="298"/>
      <c r="I185" s="298"/>
      <c r="J185" s="298"/>
      <c r="K185" s="298"/>
      <c r="L185" s="298"/>
      <c r="M185" s="298"/>
      <c r="N185" s="298"/>
      <c r="O185" s="298"/>
    </row>
    <row r="186" spans="1:15" ht="12">
      <c r="A186" s="34"/>
      <c r="B186" s="125"/>
      <c r="C186" s="298"/>
      <c r="D186" s="298"/>
      <c r="E186" s="298"/>
      <c r="F186" s="298"/>
      <c r="G186" s="298"/>
      <c r="H186" s="298"/>
      <c r="I186" s="298"/>
      <c r="J186" s="298"/>
      <c r="K186" s="298"/>
      <c r="L186" s="298"/>
      <c r="M186" s="298"/>
      <c r="N186" s="298"/>
      <c r="O186" s="298"/>
    </row>
    <row r="187" spans="1:15" ht="12">
      <c r="A187" s="34"/>
      <c r="B187" s="125"/>
      <c r="C187" s="298"/>
      <c r="D187" s="298"/>
      <c r="E187" s="298"/>
      <c r="F187" s="298"/>
      <c r="G187" s="298"/>
      <c r="H187" s="298"/>
      <c r="I187" s="298"/>
      <c r="J187" s="298"/>
      <c r="K187" s="298"/>
      <c r="L187" s="298"/>
      <c r="M187" s="298"/>
      <c r="N187" s="298"/>
      <c r="O187" s="298"/>
    </row>
    <row r="188" spans="1:15" ht="12">
      <c r="A188" s="34"/>
      <c r="B188" s="125"/>
      <c r="C188" s="298"/>
      <c r="D188" s="298"/>
      <c r="E188" s="298"/>
      <c r="F188" s="298"/>
      <c r="G188" s="298"/>
      <c r="H188" s="298"/>
      <c r="I188" s="298"/>
      <c r="J188" s="298"/>
      <c r="K188" s="298"/>
      <c r="L188" s="298"/>
      <c r="M188" s="298"/>
      <c r="N188" s="298"/>
      <c r="O188" s="298"/>
    </row>
    <row r="189" spans="1:15" ht="12">
      <c r="A189" s="34"/>
      <c r="B189" s="125"/>
      <c r="C189" s="126"/>
      <c r="D189" s="126"/>
      <c r="E189" s="126"/>
      <c r="F189" s="126"/>
      <c r="G189" s="126"/>
      <c r="H189" s="126"/>
      <c r="I189" s="126"/>
      <c r="J189" s="126"/>
      <c r="K189" s="126"/>
      <c r="L189" s="126"/>
      <c r="M189" s="126"/>
      <c r="N189" s="126"/>
      <c r="O189" s="126"/>
    </row>
    <row r="190" spans="1:15" ht="12">
      <c r="A190" s="34"/>
      <c r="B190" s="125"/>
      <c r="C190" s="270" t="s">
        <v>109</v>
      </c>
      <c r="D190" s="270"/>
      <c r="E190" s="270"/>
      <c r="F190" s="270"/>
      <c r="G190" s="270"/>
      <c r="H190" s="270"/>
      <c r="I190" s="270"/>
      <c r="J190" s="270"/>
      <c r="K190" s="270"/>
      <c r="L190" s="270"/>
      <c r="M190" s="270"/>
      <c r="N190" s="270"/>
      <c r="O190" s="270"/>
    </row>
    <row r="191" spans="1:15" ht="12">
      <c r="A191" s="34"/>
      <c r="B191" s="125"/>
      <c r="C191" s="270"/>
      <c r="D191" s="270"/>
      <c r="E191" s="270"/>
      <c r="F191" s="270"/>
      <c r="G191" s="270"/>
      <c r="H191" s="270"/>
      <c r="I191" s="270"/>
      <c r="J191" s="270"/>
      <c r="K191" s="270"/>
      <c r="L191" s="270"/>
      <c r="M191" s="270"/>
      <c r="N191" s="270"/>
      <c r="O191" s="270"/>
    </row>
    <row r="192" spans="1:15" ht="12">
      <c r="A192" s="34"/>
      <c r="B192" s="125"/>
      <c r="C192" s="270"/>
      <c r="D192" s="270"/>
      <c r="E192" s="270"/>
      <c r="F192" s="270"/>
      <c r="G192" s="270"/>
      <c r="H192" s="270"/>
      <c r="I192" s="270"/>
      <c r="J192" s="270"/>
      <c r="K192" s="270"/>
      <c r="L192" s="270"/>
      <c r="M192" s="270"/>
      <c r="N192" s="270"/>
      <c r="O192" s="270"/>
    </row>
    <row r="193" spans="1:15" ht="12">
      <c r="A193" s="34"/>
      <c r="B193" s="125"/>
      <c r="C193" s="270"/>
      <c r="D193" s="270"/>
      <c r="E193" s="270"/>
      <c r="F193" s="270"/>
      <c r="G193" s="270"/>
      <c r="H193" s="270"/>
      <c r="I193" s="270"/>
      <c r="J193" s="270"/>
      <c r="K193" s="270"/>
      <c r="L193" s="270"/>
      <c r="M193" s="270"/>
      <c r="N193" s="270"/>
      <c r="O193" s="270"/>
    </row>
    <row r="194" spans="1:15" ht="7.5" customHeight="1">
      <c r="A194" s="34"/>
      <c r="B194" s="125"/>
      <c r="C194" s="270"/>
      <c r="D194" s="270"/>
      <c r="E194" s="270"/>
      <c r="F194" s="270"/>
      <c r="G194" s="270"/>
      <c r="H194" s="270"/>
      <c r="I194" s="270"/>
      <c r="J194" s="270"/>
      <c r="K194" s="270"/>
      <c r="L194" s="270"/>
      <c r="M194" s="270"/>
      <c r="N194" s="270"/>
      <c r="O194" s="270"/>
    </row>
    <row r="195" spans="1:15" ht="12">
      <c r="A195" s="34"/>
      <c r="B195" s="125"/>
      <c r="C195" s="177" t="s">
        <v>364</v>
      </c>
      <c r="D195" s="126"/>
      <c r="E195" s="126"/>
      <c r="F195" s="126"/>
      <c r="G195" s="126"/>
      <c r="H195" s="126"/>
      <c r="I195" s="126"/>
      <c r="J195" s="126"/>
      <c r="K195" s="126"/>
      <c r="L195" s="126"/>
      <c r="M195" s="126"/>
      <c r="N195" s="126"/>
      <c r="O195" s="126"/>
    </row>
    <row r="196" spans="1:15" ht="8.25" customHeight="1">
      <c r="A196" s="34"/>
      <c r="B196" s="125"/>
      <c r="C196" s="126"/>
      <c r="D196" s="126"/>
      <c r="E196" s="126"/>
      <c r="F196" s="126"/>
      <c r="G196" s="126"/>
      <c r="H196" s="126"/>
      <c r="I196" s="126"/>
      <c r="J196" s="126"/>
      <c r="K196" s="126"/>
      <c r="L196" s="126"/>
      <c r="M196" s="126"/>
      <c r="N196" s="126"/>
      <c r="O196" s="126"/>
    </row>
    <row r="197" spans="1:15" ht="12">
      <c r="A197" s="34"/>
      <c r="B197" s="125"/>
      <c r="C197" s="334" t="s">
        <v>365</v>
      </c>
      <c r="D197" s="270"/>
      <c r="E197" s="270"/>
      <c r="F197" s="270"/>
      <c r="G197" s="270"/>
      <c r="H197" s="270"/>
      <c r="I197" s="270"/>
      <c r="J197" s="270"/>
      <c r="K197" s="270"/>
      <c r="L197" s="270"/>
      <c r="M197" s="270"/>
      <c r="N197" s="270"/>
      <c r="O197" s="270"/>
    </row>
    <row r="198" spans="1:15" ht="15" customHeight="1">
      <c r="A198" s="34"/>
      <c r="B198" s="125"/>
      <c r="C198" s="270"/>
      <c r="D198" s="270"/>
      <c r="E198" s="270"/>
      <c r="F198" s="270"/>
      <c r="G198" s="270"/>
      <c r="H198" s="270"/>
      <c r="I198" s="270"/>
      <c r="J198" s="270"/>
      <c r="K198" s="270"/>
      <c r="L198" s="270"/>
      <c r="M198" s="270"/>
      <c r="N198" s="270"/>
      <c r="O198" s="270"/>
    </row>
    <row r="199" spans="1:15" ht="12">
      <c r="A199" s="34"/>
      <c r="B199" s="125"/>
      <c r="C199" s="270"/>
      <c r="D199" s="270"/>
      <c r="E199" s="270"/>
      <c r="F199" s="270"/>
      <c r="G199" s="270"/>
      <c r="H199" s="270"/>
      <c r="I199" s="270"/>
      <c r="J199" s="270"/>
      <c r="K199" s="270"/>
      <c r="L199" s="270"/>
      <c r="M199" s="270"/>
      <c r="N199" s="270"/>
      <c r="O199" s="270"/>
    </row>
    <row r="200" spans="1:15" ht="7.5" customHeight="1">
      <c r="A200" s="34"/>
      <c r="B200" s="125"/>
      <c r="C200" s="126"/>
      <c r="D200" s="126"/>
      <c r="E200" s="126"/>
      <c r="F200" s="126"/>
      <c r="G200" s="126"/>
      <c r="H200" s="126"/>
      <c r="I200" s="126"/>
      <c r="J200" s="126"/>
      <c r="K200" s="126"/>
      <c r="L200" s="126"/>
      <c r="M200" s="126"/>
      <c r="N200" s="126"/>
      <c r="O200" s="126"/>
    </row>
    <row r="201" spans="1:15" ht="12">
      <c r="A201" s="34"/>
      <c r="B201" s="125"/>
      <c r="C201" s="261" t="s">
        <v>359</v>
      </c>
      <c r="D201" s="262"/>
      <c r="E201" s="262"/>
      <c r="F201" s="262"/>
      <c r="G201" s="262"/>
      <c r="H201" s="262"/>
      <c r="I201" s="262"/>
      <c r="J201" s="262"/>
      <c r="K201" s="262"/>
      <c r="L201" s="262"/>
      <c r="M201" s="262"/>
      <c r="N201" s="262"/>
      <c r="O201" s="262"/>
    </row>
    <row r="202" spans="1:15" ht="12">
      <c r="A202" s="34"/>
      <c r="B202" s="125"/>
      <c r="C202" s="262"/>
      <c r="D202" s="262"/>
      <c r="E202" s="262"/>
      <c r="F202" s="262"/>
      <c r="G202" s="262"/>
      <c r="H202" s="262"/>
      <c r="I202" s="262"/>
      <c r="J202" s="262"/>
      <c r="K202" s="262"/>
      <c r="L202" s="262"/>
      <c r="M202" s="262"/>
      <c r="N202" s="262"/>
      <c r="O202" s="262"/>
    </row>
    <row r="203" spans="1:15" ht="8.25" customHeight="1">
      <c r="A203" s="34"/>
      <c r="B203" s="125"/>
      <c r="C203" s="126"/>
      <c r="D203" s="126"/>
      <c r="E203" s="126"/>
      <c r="F203" s="126"/>
      <c r="G203" s="126"/>
      <c r="H203" s="126"/>
      <c r="I203" s="126"/>
      <c r="J203" s="126"/>
      <c r="K203" s="126"/>
      <c r="L203" s="126"/>
      <c r="M203" s="126"/>
      <c r="N203" s="126"/>
      <c r="O203" s="126"/>
    </row>
    <row r="204" spans="1:15" ht="12">
      <c r="A204" s="34"/>
      <c r="B204" s="125"/>
      <c r="C204" s="261" t="s">
        <v>371</v>
      </c>
      <c r="D204" s="262"/>
      <c r="E204" s="262"/>
      <c r="F204" s="262"/>
      <c r="G204" s="262"/>
      <c r="H204" s="262"/>
      <c r="I204" s="262"/>
      <c r="J204" s="262"/>
      <c r="K204" s="262"/>
      <c r="L204" s="262"/>
      <c r="M204" s="262"/>
      <c r="N204" s="262"/>
      <c r="O204" s="262"/>
    </row>
    <row r="205" spans="1:15" ht="12">
      <c r="A205" s="34"/>
      <c r="B205" s="125"/>
      <c r="C205" s="262"/>
      <c r="D205" s="262"/>
      <c r="E205" s="262"/>
      <c r="F205" s="262"/>
      <c r="G205" s="262"/>
      <c r="H205" s="262"/>
      <c r="I205" s="262"/>
      <c r="J205" s="262"/>
      <c r="K205" s="262"/>
      <c r="L205" s="262"/>
      <c r="M205" s="262"/>
      <c r="N205" s="262"/>
      <c r="O205" s="262"/>
    </row>
    <row r="206" spans="1:15" ht="9" customHeight="1">
      <c r="A206" s="34"/>
      <c r="B206" s="125"/>
      <c r="C206" s="73"/>
      <c r="D206" s="73"/>
      <c r="E206" s="73"/>
      <c r="F206" s="73"/>
      <c r="G206" s="73"/>
      <c r="H206" s="73"/>
      <c r="I206" s="73"/>
      <c r="J206" s="73"/>
      <c r="K206" s="73"/>
      <c r="L206" s="73"/>
      <c r="M206" s="73"/>
      <c r="N206" s="73"/>
      <c r="O206" s="73"/>
    </row>
    <row r="207" spans="1:15" ht="12">
      <c r="A207" s="34"/>
      <c r="B207" s="125"/>
      <c r="C207" s="334" t="s">
        <v>360</v>
      </c>
      <c r="D207" s="270"/>
      <c r="E207" s="270"/>
      <c r="F207" s="270"/>
      <c r="G207" s="270"/>
      <c r="H207" s="270"/>
      <c r="I207" s="270"/>
      <c r="J207" s="270"/>
      <c r="K207" s="270"/>
      <c r="L207" s="270"/>
      <c r="M207" s="270"/>
      <c r="N207" s="270"/>
      <c r="O207" s="270"/>
    </row>
    <row r="208" spans="1:15" ht="12">
      <c r="A208" s="34"/>
      <c r="B208" s="125"/>
      <c r="C208" s="334"/>
      <c r="D208" s="270"/>
      <c r="E208" s="270"/>
      <c r="F208" s="270"/>
      <c r="G208" s="270"/>
      <c r="H208" s="270"/>
      <c r="I208" s="270"/>
      <c r="J208" s="270"/>
      <c r="K208" s="270"/>
      <c r="L208" s="270"/>
      <c r="M208" s="270"/>
      <c r="N208" s="270"/>
      <c r="O208" s="270"/>
    </row>
    <row r="209" spans="1:15" ht="12">
      <c r="A209" s="34"/>
      <c r="B209" s="125"/>
      <c r="C209" s="334"/>
      <c r="D209" s="270"/>
      <c r="E209" s="270"/>
      <c r="F209" s="270"/>
      <c r="G209" s="270"/>
      <c r="H209" s="270"/>
      <c r="I209" s="270"/>
      <c r="J209" s="270"/>
      <c r="K209" s="270"/>
      <c r="L209" s="270"/>
      <c r="M209" s="270"/>
      <c r="N209" s="270"/>
      <c r="O209" s="270"/>
    </row>
    <row r="210" spans="1:15" ht="15" customHeight="1">
      <c r="A210" s="34"/>
      <c r="B210" s="125"/>
      <c r="C210" s="270"/>
      <c r="D210" s="270"/>
      <c r="E210" s="270"/>
      <c r="F210" s="270"/>
      <c r="G210" s="270"/>
      <c r="H210" s="270"/>
      <c r="I210" s="270"/>
      <c r="J210" s="270"/>
      <c r="K210" s="270"/>
      <c r="L210" s="270"/>
      <c r="M210" s="270"/>
      <c r="N210" s="270"/>
      <c r="O210" s="270"/>
    </row>
    <row r="211" spans="1:15" ht="9.75" customHeight="1">
      <c r="A211" s="34"/>
      <c r="B211" s="125"/>
      <c r="C211" s="73"/>
      <c r="D211" s="73"/>
      <c r="E211" s="73"/>
      <c r="F211" s="73"/>
      <c r="G211" s="73"/>
      <c r="H211" s="73"/>
      <c r="I211" s="73"/>
      <c r="J211" s="73"/>
      <c r="K211" s="73"/>
      <c r="L211" s="73"/>
      <c r="M211" s="73"/>
      <c r="N211" s="73"/>
      <c r="O211" s="73"/>
    </row>
    <row r="212" spans="1:15" ht="12">
      <c r="A212" s="34"/>
      <c r="B212" s="125"/>
      <c r="C212" s="261" t="s">
        <v>363</v>
      </c>
      <c r="D212" s="262"/>
      <c r="E212" s="262"/>
      <c r="F212" s="262"/>
      <c r="G212" s="262"/>
      <c r="H212" s="262"/>
      <c r="I212" s="262"/>
      <c r="J212" s="262"/>
      <c r="K212" s="262"/>
      <c r="L212" s="262"/>
      <c r="M212" s="262"/>
      <c r="N212" s="262"/>
      <c r="O212" s="262"/>
    </row>
    <row r="213" spans="1:15" ht="15.75" customHeight="1">
      <c r="A213" s="34"/>
      <c r="B213" s="125"/>
      <c r="C213" s="262"/>
      <c r="D213" s="262"/>
      <c r="E213" s="262"/>
      <c r="F213" s="262"/>
      <c r="G213" s="262"/>
      <c r="H213" s="262"/>
      <c r="I213" s="262"/>
      <c r="J213" s="262"/>
      <c r="K213" s="262"/>
      <c r="L213" s="262"/>
      <c r="M213" s="262"/>
      <c r="N213" s="262"/>
      <c r="O213" s="262"/>
    </row>
    <row r="214" spans="1:15" ht="9" customHeight="1">
      <c r="A214" s="34"/>
      <c r="B214" s="125"/>
      <c r="C214" s="73"/>
      <c r="D214" s="73"/>
      <c r="E214" s="73"/>
      <c r="F214" s="73"/>
      <c r="G214" s="73"/>
      <c r="H214" s="73"/>
      <c r="I214" s="73"/>
      <c r="J214" s="73"/>
      <c r="K214" s="73"/>
      <c r="L214" s="73"/>
      <c r="M214" s="73"/>
      <c r="N214" s="73"/>
      <c r="O214" s="73"/>
    </row>
    <row r="215" spans="1:15" ht="12">
      <c r="A215" s="34"/>
      <c r="B215" s="125"/>
      <c r="C215" s="261" t="s">
        <v>372</v>
      </c>
      <c r="D215" s="262"/>
      <c r="E215" s="262"/>
      <c r="F215" s="262"/>
      <c r="G215" s="262"/>
      <c r="H215" s="262"/>
      <c r="I215" s="262"/>
      <c r="J215" s="262"/>
      <c r="K215" s="262"/>
      <c r="L215" s="262"/>
      <c r="M215" s="262"/>
      <c r="N215" s="262"/>
      <c r="O215" s="262"/>
    </row>
    <row r="216" spans="1:15" ht="12">
      <c r="A216" s="34"/>
      <c r="B216" s="125"/>
      <c r="C216" s="262"/>
      <c r="D216" s="262"/>
      <c r="E216" s="262"/>
      <c r="F216" s="262"/>
      <c r="G216" s="262"/>
      <c r="H216" s="262"/>
      <c r="I216" s="262"/>
      <c r="J216" s="262"/>
      <c r="K216" s="262"/>
      <c r="L216" s="262"/>
      <c r="M216" s="262"/>
      <c r="N216" s="262"/>
      <c r="O216" s="262"/>
    </row>
    <row r="217" spans="1:15" ht="12">
      <c r="A217" s="34"/>
      <c r="B217" s="125"/>
      <c r="C217" s="178"/>
      <c r="D217" s="126"/>
      <c r="E217" s="126"/>
      <c r="F217" s="126"/>
      <c r="G217" s="126"/>
      <c r="H217" s="126"/>
      <c r="I217" s="126"/>
      <c r="J217" s="126"/>
      <c r="K217" s="126"/>
      <c r="L217" s="126"/>
      <c r="M217" s="126"/>
      <c r="N217" s="126"/>
      <c r="O217" s="126"/>
    </row>
    <row r="218" spans="1:15" ht="12">
      <c r="A218" s="34"/>
      <c r="B218" s="125"/>
      <c r="C218" s="298" t="s">
        <v>264</v>
      </c>
      <c r="D218" s="299"/>
      <c r="E218" s="299"/>
      <c r="F218" s="299"/>
      <c r="G218" s="299"/>
      <c r="H218" s="299"/>
      <c r="I218" s="299"/>
      <c r="J218" s="299"/>
      <c r="K218" s="299"/>
      <c r="L218" s="299"/>
      <c r="M218" s="299"/>
      <c r="N218" s="299"/>
      <c r="O218" s="299"/>
    </row>
    <row r="219" spans="1:15" ht="12">
      <c r="A219" s="34"/>
      <c r="B219" s="125"/>
      <c r="C219" s="299"/>
      <c r="D219" s="299"/>
      <c r="E219" s="299"/>
      <c r="F219" s="299"/>
      <c r="G219" s="299"/>
      <c r="H219" s="299"/>
      <c r="I219" s="299"/>
      <c r="J219" s="299"/>
      <c r="K219" s="299"/>
      <c r="L219" s="299"/>
      <c r="M219" s="299"/>
      <c r="N219" s="299"/>
      <c r="O219" s="299"/>
    </row>
    <row r="220" spans="1:15" ht="12">
      <c r="A220" s="34"/>
      <c r="B220" s="125"/>
      <c r="C220" s="299"/>
      <c r="D220" s="299"/>
      <c r="E220" s="299"/>
      <c r="F220" s="299"/>
      <c r="G220" s="299"/>
      <c r="H220" s="299"/>
      <c r="I220" s="299"/>
      <c r="J220" s="299"/>
      <c r="K220" s="299"/>
      <c r="L220" s="299"/>
      <c r="M220" s="299"/>
      <c r="N220" s="299"/>
      <c r="O220" s="299"/>
    </row>
    <row r="221" spans="1:15" ht="12">
      <c r="A221" s="34"/>
      <c r="B221" s="125"/>
      <c r="C221" s="299"/>
      <c r="D221" s="299"/>
      <c r="E221" s="299"/>
      <c r="F221" s="299"/>
      <c r="G221" s="299"/>
      <c r="H221" s="299"/>
      <c r="I221" s="299"/>
      <c r="J221" s="299"/>
      <c r="K221" s="299"/>
      <c r="L221" s="299"/>
      <c r="M221" s="299"/>
      <c r="N221" s="299"/>
      <c r="O221" s="299"/>
    </row>
    <row r="222" spans="1:15" ht="12.75">
      <c r="A222" s="34"/>
      <c r="B222" s="125"/>
      <c r="C222" s="155"/>
      <c r="D222" s="155"/>
      <c r="E222" s="155"/>
      <c r="F222" s="155"/>
      <c r="G222" s="155"/>
      <c r="H222" s="155"/>
      <c r="I222" s="155"/>
      <c r="J222" s="155"/>
      <c r="K222" s="155"/>
      <c r="L222" s="155"/>
      <c r="M222" s="155"/>
      <c r="N222" s="155"/>
      <c r="O222" s="155"/>
    </row>
    <row r="223" spans="1:15" ht="12.75">
      <c r="A223" s="34"/>
      <c r="B223" s="125"/>
      <c r="C223" s="3" t="s">
        <v>123</v>
      </c>
      <c r="D223" s="155"/>
      <c r="E223" s="155"/>
      <c r="F223" s="155"/>
      <c r="G223" s="155"/>
      <c r="H223" s="155"/>
      <c r="I223" s="155"/>
      <c r="J223" s="155"/>
      <c r="K223" s="155"/>
      <c r="L223" s="155"/>
      <c r="M223" s="155"/>
      <c r="N223" s="155"/>
      <c r="O223" s="155"/>
    </row>
    <row r="224" spans="1:15" ht="12.75">
      <c r="A224" s="34"/>
      <c r="B224" s="125"/>
      <c r="C224" s="155"/>
      <c r="D224" s="155"/>
      <c r="E224" s="155"/>
      <c r="F224" s="155"/>
      <c r="G224" s="155"/>
      <c r="H224" s="155"/>
      <c r="I224" s="155"/>
      <c r="J224" s="155"/>
      <c r="K224" s="155"/>
      <c r="L224" s="155"/>
      <c r="M224" s="155"/>
      <c r="N224" s="155"/>
      <c r="O224" s="155"/>
    </row>
    <row r="225" spans="3:15" ht="12">
      <c r="C225" s="31"/>
      <c r="D225" s="31"/>
      <c r="E225" s="31"/>
      <c r="F225" s="31"/>
      <c r="G225" s="31"/>
      <c r="H225" s="31"/>
      <c r="I225" s="31"/>
      <c r="J225" s="31"/>
      <c r="K225" s="31"/>
      <c r="L225" s="31"/>
      <c r="M225" s="31"/>
      <c r="N225" s="31"/>
      <c r="O225" s="31"/>
    </row>
    <row r="226" spans="2:15" ht="12">
      <c r="B226" s="23" t="s">
        <v>418</v>
      </c>
      <c r="C226" s="289" t="s">
        <v>370</v>
      </c>
      <c r="D226" s="289"/>
      <c r="E226" s="289"/>
      <c r="F226" s="289"/>
      <c r="G226" s="289"/>
      <c r="H226" s="289"/>
      <c r="I226" s="289"/>
      <c r="J226" s="289"/>
      <c r="K226" s="289"/>
      <c r="L226" s="289"/>
      <c r="M226" s="289"/>
      <c r="N226" s="289"/>
      <c r="O226" s="289"/>
    </row>
    <row r="227" spans="3:15" ht="12">
      <c r="C227" s="289"/>
      <c r="D227" s="289"/>
      <c r="E227" s="289"/>
      <c r="F227" s="289"/>
      <c r="G227" s="289"/>
      <c r="H227" s="289"/>
      <c r="I227" s="289"/>
      <c r="J227" s="289"/>
      <c r="K227" s="289"/>
      <c r="L227" s="289"/>
      <c r="M227" s="289"/>
      <c r="N227" s="289"/>
      <c r="O227" s="289"/>
    </row>
    <row r="228" spans="3:15" ht="15" customHeight="1">
      <c r="C228" s="289"/>
      <c r="D228" s="289"/>
      <c r="E228" s="289"/>
      <c r="F228" s="289"/>
      <c r="G228" s="289"/>
      <c r="H228" s="289"/>
      <c r="I228" s="289"/>
      <c r="J228" s="289"/>
      <c r="K228" s="289"/>
      <c r="L228" s="289"/>
      <c r="M228" s="289"/>
      <c r="N228" s="289"/>
      <c r="O228" s="289"/>
    </row>
    <row r="229" spans="3:15" ht="12">
      <c r="C229" s="290"/>
      <c r="D229" s="290"/>
      <c r="E229" s="290"/>
      <c r="F229" s="290"/>
      <c r="G229" s="290"/>
      <c r="H229" s="290"/>
      <c r="I229" s="290"/>
      <c r="J229" s="290"/>
      <c r="K229" s="290"/>
      <c r="L229" s="290"/>
      <c r="M229" s="290"/>
      <c r="N229" s="290"/>
      <c r="O229" s="290"/>
    </row>
    <row r="230" spans="3:15" ht="12.75">
      <c r="C230" s="252"/>
      <c r="D230" s="252"/>
      <c r="E230" s="252"/>
      <c r="F230" s="252"/>
      <c r="G230" s="252"/>
      <c r="H230" s="252"/>
      <c r="I230" s="252"/>
      <c r="J230" s="252"/>
      <c r="K230" s="252"/>
      <c r="L230" s="252"/>
      <c r="M230" s="252"/>
      <c r="N230" s="252"/>
      <c r="O230" s="252"/>
    </row>
    <row r="231" spans="3:15" ht="12">
      <c r="C231" s="289" t="s">
        <v>1</v>
      </c>
      <c r="D231" s="289"/>
      <c r="E231" s="289"/>
      <c r="F231" s="289"/>
      <c r="G231" s="289"/>
      <c r="H231" s="289"/>
      <c r="I231" s="289"/>
      <c r="J231" s="289"/>
      <c r="K231" s="289"/>
      <c r="L231" s="289"/>
      <c r="M231" s="289"/>
      <c r="N231" s="289"/>
      <c r="O231" s="289"/>
    </row>
    <row r="232" spans="3:15" ht="12">
      <c r="C232" s="289"/>
      <c r="D232" s="289"/>
      <c r="E232" s="289"/>
      <c r="F232" s="289"/>
      <c r="G232" s="289"/>
      <c r="H232" s="289"/>
      <c r="I232" s="289"/>
      <c r="J232" s="289"/>
      <c r="K232" s="289"/>
      <c r="L232" s="289"/>
      <c r="M232" s="289"/>
      <c r="N232" s="289"/>
      <c r="O232" s="289"/>
    </row>
    <row r="233" spans="3:15" ht="12">
      <c r="C233" s="289"/>
      <c r="D233" s="289"/>
      <c r="E233" s="289"/>
      <c r="F233" s="289"/>
      <c r="G233" s="289"/>
      <c r="H233" s="289"/>
      <c r="I233" s="289"/>
      <c r="J233" s="289"/>
      <c r="K233" s="289"/>
      <c r="L233" s="289"/>
      <c r="M233" s="289"/>
      <c r="N233" s="289"/>
      <c r="O233" s="289"/>
    </row>
    <row r="234" spans="3:15" ht="12">
      <c r="C234" s="289"/>
      <c r="D234" s="289"/>
      <c r="E234" s="289"/>
      <c r="F234" s="289"/>
      <c r="G234" s="289"/>
      <c r="H234" s="289"/>
      <c r="I234" s="289"/>
      <c r="J234" s="289"/>
      <c r="K234" s="289"/>
      <c r="L234" s="289"/>
      <c r="M234" s="289"/>
      <c r="N234" s="289"/>
      <c r="O234" s="289"/>
    </row>
    <row r="235" spans="3:15" ht="12">
      <c r="C235" s="290"/>
      <c r="D235" s="290"/>
      <c r="E235" s="290"/>
      <c r="F235" s="290"/>
      <c r="G235" s="290"/>
      <c r="H235" s="290"/>
      <c r="I235" s="290"/>
      <c r="J235" s="290"/>
      <c r="K235" s="290"/>
      <c r="L235" s="290"/>
      <c r="M235" s="290"/>
      <c r="N235" s="290"/>
      <c r="O235" s="290"/>
    </row>
    <row r="236" spans="3:15" ht="12.75">
      <c r="C236" s="252"/>
      <c r="D236" s="252"/>
      <c r="E236" s="252"/>
      <c r="F236" s="252"/>
      <c r="G236" s="252"/>
      <c r="H236" s="252"/>
      <c r="I236" s="252"/>
      <c r="J236" s="252"/>
      <c r="K236" s="252"/>
      <c r="L236" s="252"/>
      <c r="M236" s="252"/>
      <c r="N236" s="252"/>
      <c r="O236" s="252"/>
    </row>
    <row r="237" spans="3:15" ht="12">
      <c r="C237" s="31" t="s">
        <v>369</v>
      </c>
      <c r="D237" s="31"/>
      <c r="E237" s="31"/>
      <c r="F237" s="31"/>
      <c r="G237" s="31"/>
      <c r="H237" s="31"/>
      <c r="I237" s="31"/>
      <c r="J237" s="31"/>
      <c r="K237" s="31"/>
      <c r="L237" s="31"/>
      <c r="M237" s="31"/>
      <c r="N237" s="31"/>
      <c r="O237" s="31"/>
    </row>
    <row r="238" spans="3:15" ht="12">
      <c r="C238" s="31"/>
      <c r="D238" s="31"/>
      <c r="E238" s="31"/>
      <c r="F238" s="31"/>
      <c r="G238" s="31"/>
      <c r="H238" s="31"/>
      <c r="I238" s="31"/>
      <c r="J238" s="31"/>
      <c r="K238" s="31"/>
      <c r="L238" s="31"/>
      <c r="M238" s="31"/>
      <c r="N238" s="31"/>
      <c r="O238" s="31"/>
    </row>
    <row r="239" spans="3:15" ht="12">
      <c r="C239" s="31"/>
      <c r="D239" s="31"/>
      <c r="E239" s="31"/>
      <c r="F239" s="31"/>
      <c r="G239" s="31"/>
      <c r="H239" s="31"/>
      <c r="I239" s="31"/>
      <c r="J239" s="31"/>
      <c r="K239" s="31"/>
      <c r="L239" s="31"/>
      <c r="M239" s="31"/>
      <c r="N239" s="31"/>
      <c r="O239" s="31"/>
    </row>
    <row r="240" spans="3:15" ht="12">
      <c r="C240" s="31"/>
      <c r="D240" s="31"/>
      <c r="E240" s="31"/>
      <c r="F240" s="31"/>
      <c r="G240" s="31"/>
      <c r="H240" s="31"/>
      <c r="I240" s="31"/>
      <c r="J240" s="31"/>
      <c r="K240" s="31"/>
      <c r="L240" s="31"/>
      <c r="M240" s="31"/>
      <c r="N240" s="31"/>
      <c r="O240" s="31"/>
    </row>
    <row r="241" spans="3:15" ht="12">
      <c r="C241" s="31"/>
      <c r="D241" s="31"/>
      <c r="E241" s="31"/>
      <c r="F241" s="31"/>
      <c r="G241" s="31"/>
      <c r="H241" s="31"/>
      <c r="I241" s="31"/>
      <c r="J241" s="31"/>
      <c r="K241" s="31"/>
      <c r="L241" s="31"/>
      <c r="M241" s="31"/>
      <c r="N241" s="31"/>
      <c r="O241" s="31"/>
    </row>
    <row r="242" spans="3:15" ht="12">
      <c r="C242" s="31"/>
      <c r="D242" s="31"/>
      <c r="E242" s="31"/>
      <c r="F242" s="31"/>
      <c r="G242" s="31"/>
      <c r="H242" s="31"/>
      <c r="I242" s="31"/>
      <c r="J242" s="31"/>
      <c r="K242" s="31"/>
      <c r="L242" s="31"/>
      <c r="M242" s="31"/>
      <c r="N242" s="31"/>
      <c r="O242" s="31"/>
    </row>
    <row r="243" spans="3:15" ht="12">
      <c r="C243" s="31"/>
      <c r="D243" s="31"/>
      <c r="E243" s="31"/>
      <c r="F243" s="31"/>
      <c r="G243" s="31"/>
      <c r="H243" s="31"/>
      <c r="I243" s="31"/>
      <c r="J243" s="31"/>
      <c r="K243" s="31"/>
      <c r="L243" s="31"/>
      <c r="M243" s="31"/>
      <c r="N243" s="31"/>
      <c r="O243" s="31"/>
    </row>
    <row r="244" spans="3:15" ht="12">
      <c r="C244" s="31"/>
      <c r="D244" s="31"/>
      <c r="E244" s="31"/>
      <c r="F244" s="31"/>
      <c r="G244" s="31"/>
      <c r="H244" s="31"/>
      <c r="I244" s="31"/>
      <c r="J244" s="31"/>
      <c r="K244" s="31"/>
      <c r="L244" s="31"/>
      <c r="M244" s="31"/>
      <c r="N244" s="31"/>
      <c r="O244" s="31"/>
    </row>
    <row r="245" spans="3:15" ht="12">
      <c r="C245" s="31"/>
      <c r="D245" s="31"/>
      <c r="E245" s="31"/>
      <c r="F245" s="31"/>
      <c r="G245" s="31"/>
      <c r="H245" s="31"/>
      <c r="I245" s="31"/>
      <c r="J245" s="31"/>
      <c r="K245" s="31"/>
      <c r="L245" s="31"/>
      <c r="M245" s="31"/>
      <c r="N245" s="31"/>
      <c r="O245" s="31"/>
    </row>
    <row r="246" spans="3:15" ht="12">
      <c r="C246" s="31"/>
      <c r="D246" s="31"/>
      <c r="E246" s="31"/>
      <c r="F246" s="31"/>
      <c r="G246" s="31"/>
      <c r="H246" s="31"/>
      <c r="I246" s="31"/>
      <c r="J246" s="31"/>
      <c r="K246" s="31"/>
      <c r="L246" s="31"/>
      <c r="M246" s="31"/>
      <c r="N246" s="31"/>
      <c r="O246" s="31"/>
    </row>
    <row r="247" spans="3:15" ht="12">
      <c r="C247" s="31"/>
      <c r="D247" s="31"/>
      <c r="E247" s="31"/>
      <c r="F247" s="31"/>
      <c r="G247" s="31"/>
      <c r="H247" s="31"/>
      <c r="I247" s="31"/>
      <c r="J247" s="31"/>
      <c r="K247" s="31"/>
      <c r="L247" s="31"/>
      <c r="M247" s="31"/>
      <c r="N247" s="31"/>
      <c r="O247" s="31"/>
    </row>
    <row r="248" spans="3:15" ht="12">
      <c r="C248" s="31"/>
      <c r="D248" s="31"/>
      <c r="E248" s="31"/>
      <c r="F248" s="31"/>
      <c r="G248" s="31"/>
      <c r="H248" s="31"/>
      <c r="I248" s="31"/>
      <c r="J248" s="31"/>
      <c r="K248" s="31"/>
      <c r="L248" s="31"/>
      <c r="M248" s="31"/>
      <c r="N248" s="31"/>
      <c r="O248" s="31"/>
    </row>
    <row r="249" spans="3:15" ht="12">
      <c r="C249" s="31"/>
      <c r="D249" s="31"/>
      <c r="E249" s="31"/>
      <c r="F249" s="31"/>
      <c r="G249" s="31"/>
      <c r="H249" s="31"/>
      <c r="I249" s="31"/>
      <c r="J249" s="31"/>
      <c r="K249" s="31"/>
      <c r="L249" s="31"/>
      <c r="M249" s="31"/>
      <c r="N249" s="31"/>
      <c r="O249" s="31"/>
    </row>
  </sheetData>
  <mergeCells count="112">
    <mergeCell ref="B63:J63"/>
    <mergeCell ref="C226:O229"/>
    <mergeCell ref="C126:O131"/>
    <mergeCell ref="C147:O148"/>
    <mergeCell ref="C197:O199"/>
    <mergeCell ref="C215:O216"/>
    <mergeCell ref="C204:O205"/>
    <mergeCell ref="C207:O210"/>
    <mergeCell ref="E27:O27"/>
    <mergeCell ref="B19:O21"/>
    <mergeCell ref="B26:O26"/>
    <mergeCell ref="B27:C27"/>
    <mergeCell ref="B16:O17"/>
    <mergeCell ref="A1:O1"/>
    <mergeCell ref="A2:O2"/>
    <mergeCell ref="A3:O3"/>
    <mergeCell ref="A4:O4"/>
    <mergeCell ref="A5:O5"/>
    <mergeCell ref="B11:O14"/>
    <mergeCell ref="K74:L74"/>
    <mergeCell ref="K69:L70"/>
    <mergeCell ref="B69:J71"/>
    <mergeCell ref="B74:J74"/>
    <mergeCell ref="B73:J73"/>
    <mergeCell ref="B72:J72"/>
    <mergeCell ref="K72:L72"/>
    <mergeCell ref="K71:L71"/>
    <mergeCell ref="B52:J52"/>
    <mergeCell ref="K52:L52"/>
    <mergeCell ref="M73:O73"/>
    <mergeCell ref="B64:J64"/>
    <mergeCell ref="B66:J66"/>
    <mergeCell ref="M65:O65"/>
    <mergeCell ref="K66:L66"/>
    <mergeCell ref="B62:J62"/>
    <mergeCell ref="K62:L62"/>
    <mergeCell ref="M62:O62"/>
    <mergeCell ref="M41:O41"/>
    <mergeCell ref="M40:O40"/>
    <mergeCell ref="K41:L41"/>
    <mergeCell ref="B34:O36"/>
    <mergeCell ref="B41:J41"/>
    <mergeCell ref="B38:J40"/>
    <mergeCell ref="K38:L39"/>
    <mergeCell ref="M38:O39"/>
    <mergeCell ref="K40:L40"/>
    <mergeCell ref="B43:J43"/>
    <mergeCell ref="B42:J42"/>
    <mergeCell ref="B93:O93"/>
    <mergeCell ref="M71:O71"/>
    <mergeCell ref="B55:J55"/>
    <mergeCell ref="K55:L55"/>
    <mergeCell ref="M74:O74"/>
    <mergeCell ref="M61:O61"/>
    <mergeCell ref="K73:L73"/>
    <mergeCell ref="B85:O86"/>
    <mergeCell ref="K43:L43"/>
    <mergeCell ref="K53:L53"/>
    <mergeCell ref="K42:L42"/>
    <mergeCell ref="K51:L51"/>
    <mergeCell ref="K45:L45"/>
    <mergeCell ref="K48:L49"/>
    <mergeCell ref="K44:L44"/>
    <mergeCell ref="M51:O51"/>
    <mergeCell ref="K61:L61"/>
    <mergeCell ref="B53:J53"/>
    <mergeCell ref="B45:J45"/>
    <mergeCell ref="B51:J51"/>
    <mergeCell ref="B48:J50"/>
    <mergeCell ref="B59:J61"/>
    <mergeCell ref="K59:L60"/>
    <mergeCell ref="M59:O60"/>
    <mergeCell ref="M52:O52"/>
    <mergeCell ref="M44:O44"/>
    <mergeCell ref="M50:O50"/>
    <mergeCell ref="K50:L50"/>
    <mergeCell ref="M72:O72"/>
    <mergeCell ref="M69:O70"/>
    <mergeCell ref="K63:L63"/>
    <mergeCell ref="M63:O63"/>
    <mergeCell ref="K64:L64"/>
    <mergeCell ref="M64:O64"/>
    <mergeCell ref="K65:L65"/>
    <mergeCell ref="S42:T42"/>
    <mergeCell ref="S43:T43"/>
    <mergeCell ref="S44:T44"/>
    <mergeCell ref="M66:O66"/>
    <mergeCell ref="M42:O42"/>
    <mergeCell ref="M55:O55"/>
    <mergeCell ref="M53:O53"/>
    <mergeCell ref="M45:O45"/>
    <mergeCell ref="M48:O49"/>
    <mergeCell ref="M43:O43"/>
    <mergeCell ref="B117:O121"/>
    <mergeCell ref="C218:O221"/>
    <mergeCell ref="K75:L75"/>
    <mergeCell ref="M75:O75"/>
    <mergeCell ref="C190:O194"/>
    <mergeCell ref="C182:O188"/>
    <mergeCell ref="B76:J76"/>
    <mergeCell ref="C201:O202"/>
    <mergeCell ref="C212:O213"/>
    <mergeCell ref="C231:O235"/>
    <mergeCell ref="K76:L76"/>
    <mergeCell ref="M76:O76"/>
    <mergeCell ref="C150:O153"/>
    <mergeCell ref="B101:O102"/>
    <mergeCell ref="B97:O98"/>
    <mergeCell ref="B80:O82"/>
    <mergeCell ref="B123:O123"/>
    <mergeCell ref="C132:O137"/>
    <mergeCell ref="C138:O145"/>
  </mergeCells>
  <printOptions/>
  <pageMargins left="0.33" right="0.27" top="0.7874015748031497" bottom="0.58" header="0.5118110236220472" footer="0.39"/>
  <pageSetup horizontalDpi="600" verticalDpi="600" orientation="portrait" paperSize="9" scale="90" r:id="rId2"/>
  <rowBreaks count="3" manualBreakCount="3">
    <brk id="56" max="14" man="1"/>
    <brk id="123" max="14" man="1"/>
    <brk id="188" max="14" man="1"/>
  </rowBreaks>
  <drawing r:id="rId1"/>
</worksheet>
</file>

<file path=xl/worksheets/sheet7.xml><?xml version="1.0" encoding="utf-8"?>
<worksheet xmlns="http://schemas.openxmlformats.org/spreadsheetml/2006/main" xmlns:r="http://schemas.openxmlformats.org/officeDocument/2006/relationships">
  <dimension ref="A1:T219"/>
  <sheetViews>
    <sheetView showGridLines="0" zoomScaleSheetLayoutView="100" workbookViewId="0" topLeftCell="A1">
      <selection activeCell="B11" sqref="B11:M12"/>
    </sheetView>
  </sheetViews>
  <sheetFormatPr defaultColWidth="9.140625" defaultRowHeight="12.75"/>
  <cols>
    <col min="1" max="1" width="4.421875" style="1" customWidth="1"/>
    <col min="2" max="2" width="2.8515625" style="1" customWidth="1"/>
    <col min="3" max="3" width="4.00390625" style="1" customWidth="1"/>
    <col min="4" max="4" width="8.7109375" style="1" customWidth="1"/>
    <col min="5" max="5" width="12.421875" style="1" bestFit="1" customWidth="1"/>
    <col min="6" max="6" width="10.57421875" style="1" customWidth="1"/>
    <col min="7" max="7" width="14.140625" style="1" customWidth="1"/>
    <col min="8" max="8" width="14.421875" style="1" customWidth="1"/>
    <col min="9" max="9" width="5.28125" style="1" customWidth="1"/>
    <col min="10" max="10" width="13.00390625" style="1" customWidth="1"/>
    <col min="11" max="11" width="14.421875" style="1" customWidth="1"/>
    <col min="12" max="12" width="7.421875" style="1" customWidth="1"/>
    <col min="13" max="13" width="4.140625" style="1" customWidth="1"/>
    <col min="14" max="14" width="9.140625" style="1" customWidth="1"/>
    <col min="15" max="15" width="11.00390625" style="1" bestFit="1" customWidth="1"/>
    <col min="16" max="16" width="10.00390625" style="1" bestFit="1" customWidth="1"/>
    <col min="17" max="16384" width="9.140625" style="1" customWidth="1"/>
  </cols>
  <sheetData>
    <row r="1" spans="1:13" ht="12">
      <c r="A1" s="274" t="s">
        <v>272</v>
      </c>
      <c r="B1" s="274"/>
      <c r="C1" s="274"/>
      <c r="D1" s="274"/>
      <c r="E1" s="274"/>
      <c r="F1" s="275"/>
      <c r="G1" s="275"/>
      <c r="H1" s="275"/>
      <c r="I1" s="275"/>
      <c r="J1" s="275"/>
      <c r="K1" s="275"/>
      <c r="L1" s="275"/>
      <c r="M1" s="275"/>
    </row>
    <row r="2" spans="1:13" ht="12">
      <c r="A2" s="276" t="s">
        <v>186</v>
      </c>
      <c r="B2" s="276"/>
      <c r="C2" s="276"/>
      <c r="D2" s="276"/>
      <c r="E2" s="276"/>
      <c r="F2" s="277"/>
      <c r="G2" s="277"/>
      <c r="H2" s="277"/>
      <c r="I2" s="277"/>
      <c r="J2" s="277"/>
      <c r="K2" s="277"/>
      <c r="L2" s="277"/>
      <c r="M2" s="277"/>
    </row>
    <row r="3" spans="1:13" ht="12">
      <c r="A3" s="330"/>
      <c r="B3" s="330"/>
      <c r="C3" s="330"/>
      <c r="D3" s="330"/>
      <c r="E3" s="330"/>
      <c r="F3" s="348"/>
      <c r="G3" s="348"/>
      <c r="H3" s="348"/>
      <c r="I3" s="348"/>
      <c r="J3" s="348"/>
      <c r="K3" s="348"/>
      <c r="L3" s="348"/>
      <c r="M3" s="348"/>
    </row>
    <row r="4" spans="1:13" ht="12">
      <c r="A4" s="274" t="s">
        <v>65</v>
      </c>
      <c r="B4" s="274"/>
      <c r="C4" s="274"/>
      <c r="D4" s="274"/>
      <c r="E4" s="274"/>
      <c r="F4" s="275"/>
      <c r="G4" s="275"/>
      <c r="H4" s="275"/>
      <c r="I4" s="275"/>
      <c r="J4" s="275"/>
      <c r="K4" s="275"/>
      <c r="L4" s="275"/>
      <c r="M4" s="275"/>
    </row>
    <row r="5" spans="1:13" s="3" customFormat="1" ht="12">
      <c r="A5" s="331"/>
      <c r="B5" s="331"/>
      <c r="C5" s="331"/>
      <c r="D5" s="331"/>
      <c r="E5" s="331"/>
      <c r="F5" s="349"/>
      <c r="G5" s="349"/>
      <c r="H5" s="349"/>
      <c r="I5" s="349"/>
      <c r="J5" s="349"/>
      <c r="K5" s="349"/>
      <c r="L5" s="349"/>
      <c r="M5" s="349"/>
    </row>
    <row r="6" spans="1:13" ht="12">
      <c r="A6" s="28"/>
      <c r="B6" s="28"/>
      <c r="C6" s="28"/>
      <c r="D6" s="28"/>
      <c r="E6" s="28"/>
      <c r="F6" s="28"/>
      <c r="G6" s="28"/>
      <c r="H6" s="28"/>
      <c r="I6" s="28"/>
      <c r="J6" s="28"/>
      <c r="K6" s="28"/>
      <c r="L6" s="28"/>
      <c r="M6" s="28"/>
    </row>
    <row r="7" spans="1:13" ht="12">
      <c r="A7" s="33" t="s">
        <v>256</v>
      </c>
      <c r="B7" s="29" t="s">
        <v>257</v>
      </c>
      <c r="C7" s="28"/>
      <c r="D7" s="28"/>
      <c r="E7" s="28"/>
      <c r="F7" s="28"/>
      <c r="G7" s="28"/>
      <c r="H7" s="28"/>
      <c r="I7" s="28"/>
      <c r="J7" s="28"/>
      <c r="K7" s="28"/>
      <c r="L7" s="28"/>
      <c r="M7" s="28"/>
    </row>
    <row r="8" spans="1:13" ht="12">
      <c r="A8" s="33"/>
      <c r="B8" s="29" t="s">
        <v>258</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11</v>
      </c>
      <c r="B10" s="29" t="s">
        <v>259</v>
      </c>
      <c r="C10" s="31"/>
      <c r="D10" s="28"/>
      <c r="E10" s="31"/>
      <c r="F10" s="28"/>
      <c r="G10" s="28"/>
      <c r="H10" s="28"/>
      <c r="I10" s="28"/>
      <c r="J10" s="28"/>
      <c r="K10" s="28"/>
      <c r="L10" s="28"/>
      <c r="M10" s="28"/>
    </row>
    <row r="11" spans="1:13" ht="12">
      <c r="A11" s="33"/>
      <c r="B11" s="350" t="s">
        <v>404</v>
      </c>
      <c r="C11" s="351"/>
      <c r="D11" s="351"/>
      <c r="E11" s="351"/>
      <c r="F11" s="351"/>
      <c r="G11" s="351"/>
      <c r="H11" s="351"/>
      <c r="I11" s="351"/>
      <c r="J11" s="351"/>
      <c r="K11" s="351"/>
      <c r="L11" s="351"/>
      <c r="M11" s="351"/>
    </row>
    <row r="12" spans="1:13" ht="12">
      <c r="A12" s="33"/>
      <c r="B12" s="351"/>
      <c r="C12" s="351"/>
      <c r="D12" s="351"/>
      <c r="E12" s="351"/>
      <c r="F12" s="351"/>
      <c r="G12" s="351"/>
      <c r="H12" s="351"/>
      <c r="I12" s="351"/>
      <c r="J12" s="351"/>
      <c r="K12" s="351"/>
      <c r="L12" s="351"/>
      <c r="M12" s="351"/>
    </row>
    <row r="13" spans="1:13" ht="8.25" customHeight="1">
      <c r="A13" s="33"/>
      <c r="B13" s="29"/>
      <c r="C13" s="31"/>
      <c r="D13" s="28"/>
      <c r="E13" s="31"/>
      <c r="F13" s="28"/>
      <c r="G13" s="28"/>
      <c r="H13" s="28"/>
      <c r="I13" s="28"/>
      <c r="J13" s="28"/>
      <c r="K13" s="28"/>
      <c r="L13" s="28"/>
      <c r="M13" s="28"/>
    </row>
    <row r="14" spans="1:13" ht="12" customHeight="1">
      <c r="A14" s="33"/>
      <c r="B14" s="289" t="s">
        <v>368</v>
      </c>
      <c r="C14" s="352"/>
      <c r="D14" s="352"/>
      <c r="E14" s="352"/>
      <c r="F14" s="352"/>
      <c r="G14" s="352"/>
      <c r="H14" s="352"/>
      <c r="I14" s="352"/>
      <c r="J14" s="352"/>
      <c r="K14" s="352"/>
      <c r="L14" s="352"/>
      <c r="M14" s="352"/>
    </row>
    <row r="15" spans="1:13" s="3" customFormat="1" ht="12">
      <c r="A15" s="34"/>
      <c r="B15" s="352"/>
      <c r="C15" s="352"/>
      <c r="D15" s="352"/>
      <c r="E15" s="352"/>
      <c r="F15" s="352"/>
      <c r="G15" s="352"/>
      <c r="H15" s="352"/>
      <c r="I15" s="352"/>
      <c r="J15" s="352"/>
      <c r="K15" s="352"/>
      <c r="L15" s="352"/>
      <c r="M15" s="352"/>
    </row>
    <row r="16" spans="1:13" s="3" customFormat="1" ht="9.75" customHeight="1">
      <c r="A16" s="34"/>
      <c r="B16" s="119"/>
      <c r="C16" s="119"/>
      <c r="D16" s="119"/>
      <c r="E16" s="119"/>
      <c r="F16" s="119"/>
      <c r="G16" s="119"/>
      <c r="H16" s="119"/>
      <c r="I16" s="119"/>
      <c r="J16" s="119"/>
      <c r="K16" s="119"/>
      <c r="L16" s="119"/>
      <c r="M16" s="119"/>
    </row>
    <row r="17" spans="1:13" s="3" customFormat="1" ht="12">
      <c r="A17" s="34"/>
      <c r="B17" s="298" t="s">
        <v>150</v>
      </c>
      <c r="C17" s="298"/>
      <c r="D17" s="298"/>
      <c r="E17" s="298"/>
      <c r="F17" s="298"/>
      <c r="G17" s="298"/>
      <c r="H17" s="298"/>
      <c r="I17" s="298"/>
      <c r="J17" s="298"/>
      <c r="K17" s="298"/>
      <c r="L17" s="298"/>
      <c r="M17" s="298"/>
    </row>
    <row r="18" spans="1:13" s="3" customFormat="1" ht="12">
      <c r="A18" s="34"/>
      <c r="B18" s="298"/>
      <c r="C18" s="298"/>
      <c r="D18" s="298"/>
      <c r="E18" s="298"/>
      <c r="F18" s="298"/>
      <c r="G18" s="298"/>
      <c r="H18" s="298"/>
      <c r="I18" s="298"/>
      <c r="J18" s="298"/>
      <c r="K18" s="298"/>
      <c r="L18" s="298"/>
      <c r="M18" s="298"/>
    </row>
    <row r="19" spans="1:13" s="3" customFormat="1" ht="12">
      <c r="A19" s="34"/>
      <c r="B19" s="298"/>
      <c r="C19" s="298"/>
      <c r="D19" s="298"/>
      <c r="E19" s="298"/>
      <c r="F19" s="298"/>
      <c r="G19" s="298"/>
      <c r="H19" s="298"/>
      <c r="I19" s="298"/>
      <c r="J19" s="298"/>
      <c r="K19" s="298"/>
      <c r="L19" s="298"/>
      <c r="M19" s="298"/>
    </row>
    <row r="20" spans="1:13" s="3" customFormat="1" ht="12">
      <c r="A20" s="34"/>
      <c r="B20" s="298"/>
      <c r="C20" s="298"/>
      <c r="D20" s="298"/>
      <c r="E20" s="298"/>
      <c r="F20" s="298"/>
      <c r="G20" s="298"/>
      <c r="H20" s="298"/>
      <c r="I20" s="298"/>
      <c r="J20" s="298"/>
      <c r="K20" s="298"/>
      <c r="L20" s="298"/>
      <c r="M20" s="298"/>
    </row>
    <row r="21" spans="1:13" s="3" customFormat="1" ht="12">
      <c r="A21" s="34"/>
      <c r="B21" s="353" t="s">
        <v>151</v>
      </c>
      <c r="C21" s="299"/>
      <c r="D21" s="299"/>
      <c r="E21" s="299"/>
      <c r="F21" s="299"/>
      <c r="G21" s="299"/>
      <c r="H21" s="299"/>
      <c r="I21" s="299"/>
      <c r="J21" s="299"/>
      <c r="K21" s="299"/>
      <c r="L21" s="299"/>
      <c r="M21" s="299"/>
    </row>
    <row r="22" spans="1:13" s="3" customFormat="1" ht="12">
      <c r="A22" s="34"/>
      <c r="B22" s="299"/>
      <c r="C22" s="299"/>
      <c r="D22" s="299"/>
      <c r="E22" s="299"/>
      <c r="F22" s="299"/>
      <c r="G22" s="299"/>
      <c r="H22" s="299"/>
      <c r="I22" s="299"/>
      <c r="J22" s="299"/>
      <c r="K22" s="299"/>
      <c r="L22" s="299"/>
      <c r="M22" s="299"/>
    </row>
    <row r="23" spans="1:13" s="3" customFormat="1" ht="12">
      <c r="A23" s="34"/>
      <c r="B23" s="251"/>
      <c r="C23" s="251"/>
      <c r="D23" s="251"/>
      <c r="E23" s="251"/>
      <c r="F23" s="251"/>
      <c r="G23" s="251"/>
      <c r="H23" s="251"/>
      <c r="I23" s="251"/>
      <c r="J23" s="251"/>
      <c r="K23" s="251"/>
      <c r="L23" s="251"/>
      <c r="M23" s="251"/>
    </row>
    <row r="24" spans="1:13" s="3" customFormat="1" ht="12">
      <c r="A24" s="81" t="s">
        <v>13</v>
      </c>
      <c r="B24" s="83" t="s">
        <v>14</v>
      </c>
      <c r="C24" s="31"/>
      <c r="D24" s="31"/>
      <c r="E24" s="31"/>
      <c r="F24" s="31"/>
      <c r="G24" s="31"/>
      <c r="H24" s="31"/>
      <c r="I24" s="31"/>
      <c r="J24" s="31"/>
      <c r="K24" s="31"/>
      <c r="L24" s="31"/>
      <c r="M24" s="31"/>
    </row>
    <row r="25" spans="1:14" s="3" customFormat="1" ht="12.75" customHeight="1">
      <c r="A25" s="81"/>
      <c r="B25" s="296" t="s">
        <v>366</v>
      </c>
      <c r="C25" s="296"/>
      <c r="D25" s="296"/>
      <c r="E25" s="296"/>
      <c r="F25" s="296"/>
      <c r="G25" s="296"/>
      <c r="H25" s="296"/>
      <c r="I25" s="296"/>
      <c r="J25" s="296"/>
      <c r="K25" s="296"/>
      <c r="L25" s="296"/>
      <c r="M25" s="296"/>
      <c r="N25" s="129"/>
    </row>
    <row r="26" spans="1:15" s="3" customFormat="1" ht="12.75" customHeight="1">
      <c r="A26" s="81"/>
      <c r="B26" s="296"/>
      <c r="C26" s="296"/>
      <c r="D26" s="296"/>
      <c r="E26" s="296"/>
      <c r="F26" s="296"/>
      <c r="G26" s="296"/>
      <c r="H26" s="296"/>
      <c r="I26" s="296"/>
      <c r="J26" s="296"/>
      <c r="K26" s="296"/>
      <c r="L26" s="296"/>
      <c r="M26" s="296"/>
      <c r="N26" s="1"/>
      <c r="O26" s="1"/>
    </row>
    <row r="27" spans="1:13" s="3" customFormat="1" ht="13.5" customHeight="1">
      <c r="A27" s="81"/>
      <c r="B27" s="296"/>
      <c r="C27" s="296"/>
      <c r="D27" s="296"/>
      <c r="E27" s="296"/>
      <c r="F27" s="296"/>
      <c r="G27" s="296"/>
      <c r="H27" s="296"/>
      <c r="I27" s="296"/>
      <c r="J27" s="296"/>
      <c r="K27" s="296"/>
      <c r="L27" s="296"/>
      <c r="M27" s="296"/>
    </row>
    <row r="28" spans="1:13" s="3" customFormat="1" ht="13.5" customHeight="1">
      <c r="A28" s="81"/>
      <c r="B28" s="80"/>
      <c r="C28" s="80"/>
      <c r="D28" s="80"/>
      <c r="E28" s="80"/>
      <c r="F28" s="80"/>
      <c r="G28" s="80"/>
      <c r="H28" s="80"/>
      <c r="I28" s="80"/>
      <c r="J28" s="80"/>
      <c r="K28" s="80"/>
      <c r="L28" s="80"/>
      <c r="M28" s="80"/>
    </row>
    <row r="29" spans="1:13" s="3" customFormat="1" ht="12" customHeight="1">
      <c r="A29" s="81"/>
      <c r="B29" s="289" t="s">
        <v>367</v>
      </c>
      <c r="C29" s="289"/>
      <c r="D29" s="289"/>
      <c r="E29" s="289"/>
      <c r="F29" s="289"/>
      <c r="G29" s="289"/>
      <c r="H29" s="289"/>
      <c r="I29" s="289"/>
      <c r="J29" s="289"/>
      <c r="K29" s="289"/>
      <c r="L29" s="289"/>
      <c r="M29" s="289"/>
    </row>
    <row r="30" spans="1:13" s="3" customFormat="1" ht="12" customHeight="1">
      <c r="A30" s="81"/>
      <c r="B30" s="289"/>
      <c r="C30" s="289"/>
      <c r="D30" s="289"/>
      <c r="E30" s="289"/>
      <c r="F30" s="289"/>
      <c r="G30" s="289"/>
      <c r="H30" s="289"/>
      <c r="I30" s="289"/>
      <c r="J30" s="289"/>
      <c r="K30" s="289"/>
      <c r="L30" s="289"/>
      <c r="M30" s="289"/>
    </row>
    <row r="31" spans="1:13" s="3" customFormat="1" ht="12">
      <c r="A31" s="81"/>
      <c r="B31" s="220"/>
      <c r="C31" s="220"/>
      <c r="D31" s="220"/>
      <c r="E31" s="220"/>
      <c r="F31" s="220"/>
      <c r="G31" s="220"/>
      <c r="H31" s="220"/>
      <c r="I31" s="220"/>
      <c r="J31" s="220"/>
      <c r="K31" s="220"/>
      <c r="L31" s="220"/>
      <c r="M31" s="220"/>
    </row>
    <row r="32" spans="1:13" s="3" customFormat="1" ht="12" customHeight="1">
      <c r="A32" s="81"/>
      <c r="B32" s="289" t="s">
        <v>0</v>
      </c>
      <c r="C32" s="289"/>
      <c r="D32" s="289"/>
      <c r="E32" s="289"/>
      <c r="F32" s="289"/>
      <c r="G32" s="289"/>
      <c r="H32" s="289"/>
      <c r="I32" s="289"/>
      <c r="J32" s="289"/>
      <c r="K32" s="289"/>
      <c r="L32" s="289"/>
      <c r="M32" s="289"/>
    </row>
    <row r="33" spans="1:13" s="3" customFormat="1" ht="12">
      <c r="A33" s="81"/>
      <c r="B33" s="289"/>
      <c r="C33" s="289"/>
      <c r="D33" s="289"/>
      <c r="E33" s="289"/>
      <c r="F33" s="289"/>
      <c r="G33" s="289"/>
      <c r="H33" s="289"/>
      <c r="I33" s="289"/>
      <c r="J33" s="289"/>
      <c r="K33" s="289"/>
      <c r="L33" s="289"/>
      <c r="M33" s="289"/>
    </row>
    <row r="34" spans="1:13" s="3" customFormat="1" ht="12">
      <c r="A34" s="81"/>
      <c r="B34" s="289"/>
      <c r="C34" s="289"/>
      <c r="D34" s="289"/>
      <c r="E34" s="289"/>
      <c r="F34" s="289"/>
      <c r="G34" s="289"/>
      <c r="H34" s="289"/>
      <c r="I34" s="289"/>
      <c r="J34" s="289"/>
      <c r="K34" s="289"/>
      <c r="L34" s="289"/>
      <c r="M34" s="289"/>
    </row>
    <row r="35" spans="1:13" s="3" customFormat="1" ht="12">
      <c r="A35" s="81"/>
      <c r="B35" s="289"/>
      <c r="C35" s="289"/>
      <c r="D35" s="289"/>
      <c r="E35" s="289"/>
      <c r="F35" s="289"/>
      <c r="G35" s="289"/>
      <c r="H35" s="289"/>
      <c r="I35" s="289"/>
      <c r="J35" s="289"/>
      <c r="K35" s="289"/>
      <c r="L35" s="289"/>
      <c r="M35" s="289"/>
    </row>
    <row r="36" spans="1:13" s="3" customFormat="1" ht="12.75">
      <c r="A36" s="34"/>
      <c r="B36" s="155"/>
      <c r="C36" s="155"/>
      <c r="D36" s="155"/>
      <c r="E36" s="155"/>
      <c r="F36" s="155"/>
      <c r="G36" s="155"/>
      <c r="H36" s="155"/>
      <c r="I36" s="155"/>
      <c r="J36" s="155"/>
      <c r="K36" s="155"/>
      <c r="L36" s="155"/>
      <c r="M36" s="155"/>
    </row>
    <row r="37" spans="1:13" s="3" customFormat="1" ht="12">
      <c r="A37" s="81" t="s">
        <v>12</v>
      </c>
      <c r="B37" s="83" t="s">
        <v>260</v>
      </c>
      <c r="C37" s="31"/>
      <c r="D37" s="31"/>
      <c r="E37" s="31"/>
      <c r="F37" s="31"/>
      <c r="G37" s="31"/>
      <c r="H37" s="31"/>
      <c r="I37" s="31"/>
      <c r="J37" s="31"/>
      <c r="K37" s="31"/>
      <c r="L37" s="31"/>
      <c r="M37" s="31"/>
    </row>
    <row r="38" spans="1:13" s="3" customFormat="1" ht="12" customHeight="1">
      <c r="A38" s="81"/>
      <c r="B38" s="289" t="s">
        <v>2</v>
      </c>
      <c r="C38" s="289"/>
      <c r="D38" s="289"/>
      <c r="E38" s="289"/>
      <c r="F38" s="289"/>
      <c r="G38" s="289"/>
      <c r="H38" s="289"/>
      <c r="I38" s="289"/>
      <c r="J38" s="289"/>
      <c r="K38" s="289"/>
      <c r="L38" s="289"/>
      <c r="M38" s="289"/>
    </row>
    <row r="39" spans="1:13" s="3" customFormat="1" ht="12" customHeight="1">
      <c r="A39" s="81"/>
      <c r="B39" s="289"/>
      <c r="C39" s="289"/>
      <c r="D39" s="289"/>
      <c r="E39" s="289"/>
      <c r="F39" s="289"/>
      <c r="G39" s="289"/>
      <c r="H39" s="289"/>
      <c r="I39" s="289"/>
      <c r="J39" s="289"/>
      <c r="K39" s="289"/>
      <c r="L39" s="289"/>
      <c r="M39" s="289"/>
    </row>
    <row r="40" spans="1:13" s="3" customFormat="1" ht="12" customHeight="1">
      <c r="A40" s="81"/>
      <c r="B40" s="289"/>
      <c r="C40" s="289"/>
      <c r="D40" s="289"/>
      <c r="E40" s="289"/>
      <c r="F40" s="289"/>
      <c r="G40" s="289"/>
      <c r="H40" s="289"/>
      <c r="I40" s="289"/>
      <c r="J40" s="289"/>
      <c r="K40" s="289"/>
      <c r="L40" s="289"/>
      <c r="M40" s="289"/>
    </row>
    <row r="41" spans="1:13" s="3" customFormat="1" ht="12" customHeight="1">
      <c r="A41" s="81"/>
      <c r="B41" s="289"/>
      <c r="C41" s="289"/>
      <c r="D41" s="289"/>
      <c r="E41" s="289"/>
      <c r="F41" s="289"/>
      <c r="G41" s="289"/>
      <c r="H41" s="289"/>
      <c r="I41" s="289"/>
      <c r="J41" s="289"/>
      <c r="K41" s="289"/>
      <c r="L41" s="289"/>
      <c r="M41" s="289"/>
    </row>
    <row r="42" spans="1:13" s="3" customFormat="1" ht="12" customHeight="1">
      <c r="A42" s="81"/>
      <c r="B42" s="289"/>
      <c r="C42" s="289"/>
      <c r="D42" s="289"/>
      <c r="E42" s="289"/>
      <c r="F42" s="289"/>
      <c r="G42" s="289"/>
      <c r="H42" s="289"/>
      <c r="I42" s="289"/>
      <c r="J42" s="289"/>
      <c r="K42" s="289"/>
      <c r="L42" s="289"/>
      <c r="M42" s="289"/>
    </row>
    <row r="43" spans="1:13" s="3" customFormat="1" ht="12" customHeight="1">
      <c r="A43" s="81"/>
      <c r="B43" s="289"/>
      <c r="C43" s="289"/>
      <c r="D43" s="289"/>
      <c r="E43" s="289"/>
      <c r="F43" s="289"/>
      <c r="G43" s="289"/>
      <c r="H43" s="289"/>
      <c r="I43" s="289"/>
      <c r="J43" s="289"/>
      <c r="K43" s="289"/>
      <c r="L43" s="289"/>
      <c r="M43" s="289"/>
    </row>
    <row r="44" spans="1:13" s="3" customFormat="1" ht="12" customHeight="1">
      <c r="A44" s="81"/>
      <c r="B44" s="289"/>
      <c r="C44" s="289"/>
      <c r="D44" s="289"/>
      <c r="E44" s="289"/>
      <c r="F44" s="289"/>
      <c r="G44" s="289"/>
      <c r="H44" s="289"/>
      <c r="I44" s="289"/>
      <c r="J44" s="289"/>
      <c r="K44" s="289"/>
      <c r="L44" s="289"/>
      <c r="M44" s="289"/>
    </row>
    <row r="45" spans="1:13" s="3" customFormat="1" ht="12" customHeight="1">
      <c r="A45" s="81"/>
      <c r="B45" s="289"/>
      <c r="C45" s="289"/>
      <c r="D45" s="289"/>
      <c r="E45" s="289"/>
      <c r="F45" s="289"/>
      <c r="G45" s="289"/>
      <c r="H45" s="289"/>
      <c r="I45" s="289"/>
      <c r="J45" s="289"/>
      <c r="K45" s="289"/>
      <c r="L45" s="289"/>
      <c r="M45" s="289"/>
    </row>
    <row r="46" spans="1:13" s="3" customFormat="1" ht="12" customHeight="1">
      <c r="A46" s="81"/>
      <c r="B46" s="137"/>
      <c r="C46" s="137"/>
      <c r="D46" s="137"/>
      <c r="E46" s="137"/>
      <c r="F46" s="137"/>
      <c r="G46" s="137"/>
      <c r="H46" s="137"/>
      <c r="I46" s="137"/>
      <c r="J46" s="137"/>
      <c r="K46" s="137"/>
      <c r="L46" s="137"/>
      <c r="M46" s="137"/>
    </row>
    <row r="47" spans="1:13" s="3" customFormat="1" ht="12">
      <c r="A47" s="81" t="s">
        <v>15</v>
      </c>
      <c r="B47" s="83" t="s">
        <v>261</v>
      </c>
      <c r="C47" s="31"/>
      <c r="D47" s="31"/>
      <c r="E47" s="31"/>
      <c r="F47" s="31"/>
      <c r="G47" s="31"/>
      <c r="H47" s="31"/>
      <c r="I47" s="31"/>
      <c r="J47" s="31"/>
      <c r="K47" s="31"/>
      <c r="L47" s="31"/>
      <c r="M47" s="31"/>
    </row>
    <row r="48" spans="1:13" s="3" customFormat="1" ht="12">
      <c r="A48" s="34"/>
      <c r="B48" s="31" t="s">
        <v>185</v>
      </c>
      <c r="C48" s="31"/>
      <c r="D48" s="31"/>
      <c r="E48" s="31"/>
      <c r="F48" s="31"/>
      <c r="G48" s="31"/>
      <c r="H48" s="31"/>
      <c r="I48" s="31"/>
      <c r="J48" s="31"/>
      <c r="K48" s="31"/>
      <c r="L48" s="31"/>
      <c r="M48" s="31"/>
    </row>
    <row r="49" spans="1:13" s="3" customFormat="1" ht="12">
      <c r="A49" s="34"/>
      <c r="B49" s="31"/>
      <c r="C49" s="31"/>
      <c r="D49" s="31"/>
      <c r="E49" s="31"/>
      <c r="F49" s="31"/>
      <c r="G49" s="31"/>
      <c r="H49" s="31"/>
      <c r="I49" s="31"/>
      <c r="J49" s="31"/>
      <c r="K49" s="31"/>
      <c r="L49" s="31"/>
      <c r="M49" s="31"/>
    </row>
    <row r="50" spans="1:13" s="3" customFormat="1" ht="12">
      <c r="A50" s="81" t="s">
        <v>16</v>
      </c>
      <c r="B50" s="83" t="s">
        <v>393</v>
      </c>
      <c r="C50" s="31"/>
      <c r="D50" s="31"/>
      <c r="E50" s="31"/>
      <c r="F50" s="31"/>
      <c r="G50" s="31"/>
      <c r="H50" s="31"/>
      <c r="I50" s="31"/>
      <c r="J50" s="31"/>
      <c r="K50" s="31"/>
      <c r="L50" s="31"/>
      <c r="M50" s="31"/>
    </row>
    <row r="51" spans="1:13" s="3" customFormat="1" ht="23.25" customHeight="1">
      <c r="A51" s="34"/>
      <c r="B51" s="338" t="s">
        <v>394</v>
      </c>
      <c r="C51" s="339"/>
      <c r="D51" s="339"/>
      <c r="E51" s="339"/>
      <c r="F51" s="339"/>
      <c r="G51" s="339"/>
      <c r="H51" s="339"/>
      <c r="I51" s="339"/>
      <c r="J51" s="339"/>
      <c r="K51" s="339"/>
      <c r="L51" s="339"/>
      <c r="M51" s="339"/>
    </row>
    <row r="52" spans="1:13" s="3" customFormat="1" ht="13.5" customHeight="1">
      <c r="A52" s="34"/>
      <c r="B52" s="180"/>
      <c r="C52" s="181"/>
      <c r="D52" s="181"/>
      <c r="E52" s="181"/>
      <c r="F52" s="181"/>
      <c r="G52" s="181"/>
      <c r="H52" s="181"/>
      <c r="I52" s="181"/>
      <c r="J52" s="181"/>
      <c r="K52" s="181"/>
      <c r="L52" s="181"/>
      <c r="M52" s="181"/>
    </row>
    <row r="53" spans="1:13" s="3" customFormat="1" ht="13.5" customHeight="1">
      <c r="A53" s="34"/>
      <c r="B53" s="180"/>
      <c r="C53" s="181"/>
      <c r="D53" s="181"/>
      <c r="E53" s="181"/>
      <c r="F53" s="181"/>
      <c r="G53" s="182" t="s">
        <v>172</v>
      </c>
      <c r="H53" s="182" t="s">
        <v>172</v>
      </c>
      <c r="I53" s="181"/>
      <c r="J53" s="182" t="s">
        <v>141</v>
      </c>
      <c r="K53" s="182" t="s">
        <v>141</v>
      </c>
      <c r="L53" s="181"/>
      <c r="M53" s="181"/>
    </row>
    <row r="54" spans="1:13" s="3" customFormat="1" ht="13.5" customHeight="1">
      <c r="A54" s="34"/>
      <c r="B54" s="180"/>
      <c r="C54" s="181"/>
      <c r="D54" s="181"/>
      <c r="E54" s="181"/>
      <c r="F54" s="181"/>
      <c r="G54" s="182" t="s">
        <v>173</v>
      </c>
      <c r="H54" s="182" t="s">
        <v>173</v>
      </c>
      <c r="I54" s="181"/>
      <c r="J54" s="182" t="s">
        <v>173</v>
      </c>
      <c r="K54" s="182" t="s">
        <v>173</v>
      </c>
      <c r="L54" s="181"/>
      <c r="M54" s="181"/>
    </row>
    <row r="55" spans="1:15" s="3" customFormat="1" ht="12">
      <c r="A55" s="34"/>
      <c r="B55" s="180"/>
      <c r="C55" s="181"/>
      <c r="D55" s="181"/>
      <c r="E55" s="181"/>
      <c r="F55" s="181"/>
      <c r="G55" s="183">
        <v>39386</v>
      </c>
      <c r="H55" s="184">
        <v>39021</v>
      </c>
      <c r="I55" s="181"/>
      <c r="J55" s="183">
        <v>39386</v>
      </c>
      <c r="K55" s="184">
        <v>39021</v>
      </c>
      <c r="L55" s="181"/>
      <c r="M55" s="181"/>
      <c r="O55" s="53"/>
    </row>
    <row r="56" spans="1:15" s="3" customFormat="1" ht="13.5" customHeight="1">
      <c r="A56" s="34"/>
      <c r="B56" s="180"/>
      <c r="C56" s="86" t="s">
        <v>95</v>
      </c>
      <c r="D56" s="181"/>
      <c r="E56" s="181"/>
      <c r="F56" s="181"/>
      <c r="G56" s="85" t="s">
        <v>255</v>
      </c>
      <c r="H56" s="85" t="s">
        <v>255</v>
      </c>
      <c r="I56" s="181"/>
      <c r="J56" s="85" t="s">
        <v>255</v>
      </c>
      <c r="K56" s="85" t="s">
        <v>255</v>
      </c>
      <c r="L56" s="181"/>
      <c r="M56" s="181"/>
      <c r="O56" s="53"/>
    </row>
    <row r="57" spans="1:15" s="3" customFormat="1" ht="13.5" customHeight="1" hidden="1">
      <c r="A57" s="34"/>
      <c r="B57" s="180"/>
      <c r="C57" s="86"/>
      <c r="D57" s="34" t="s">
        <v>145</v>
      </c>
      <c r="E57" s="181"/>
      <c r="F57" s="181"/>
      <c r="G57" s="179">
        <v>0</v>
      </c>
      <c r="H57" s="60">
        <v>0</v>
      </c>
      <c r="I57" s="181"/>
      <c r="J57" s="179">
        <v>0</v>
      </c>
      <c r="K57" s="179">
        <v>0</v>
      </c>
      <c r="L57" s="181"/>
      <c r="M57" s="181"/>
      <c r="O57" s="53"/>
    </row>
    <row r="58" spans="1:15" s="3" customFormat="1" ht="13.5" customHeight="1">
      <c r="A58" s="34"/>
      <c r="B58" s="180"/>
      <c r="C58" s="185"/>
      <c r="D58" s="34" t="s">
        <v>336</v>
      </c>
      <c r="E58" s="181"/>
      <c r="F58" s="181"/>
      <c r="G58" s="241">
        <v>67</v>
      </c>
      <c r="H58" s="60">
        <v>116</v>
      </c>
      <c r="I58" s="181"/>
      <c r="J58" s="241">
        <v>728</v>
      </c>
      <c r="K58" s="60">
        <v>174</v>
      </c>
      <c r="L58" s="181"/>
      <c r="M58" s="181"/>
      <c r="O58" s="53"/>
    </row>
    <row r="59" spans="1:15" s="3" customFormat="1" ht="16.5" customHeight="1" thickBot="1">
      <c r="A59" s="34"/>
      <c r="B59" s="180"/>
      <c r="C59" s="185"/>
      <c r="D59" s="34"/>
      <c r="E59" s="181"/>
      <c r="F59" s="181"/>
      <c r="G59" s="242">
        <f>SUM(G57:G58)</f>
        <v>67</v>
      </c>
      <c r="H59" s="242">
        <f>SUM(H57:H58)</f>
        <v>116</v>
      </c>
      <c r="I59" s="181"/>
      <c r="J59" s="242">
        <f>+J58</f>
        <v>728</v>
      </c>
      <c r="K59" s="242">
        <f>+K58</f>
        <v>174</v>
      </c>
      <c r="L59" s="181"/>
      <c r="M59" s="181"/>
      <c r="O59" s="53"/>
    </row>
    <row r="60" spans="1:15" s="3" customFormat="1" ht="12.75" thickTop="1">
      <c r="A60" s="34"/>
      <c r="B60" s="180"/>
      <c r="C60" s="185"/>
      <c r="D60" s="34"/>
      <c r="E60" s="181"/>
      <c r="F60" s="181"/>
      <c r="G60" s="181"/>
      <c r="H60" s="181"/>
      <c r="I60" s="181"/>
      <c r="J60" s="181"/>
      <c r="K60" s="186"/>
      <c r="L60" s="181"/>
      <c r="M60" s="181"/>
      <c r="O60" s="53"/>
    </row>
    <row r="61" spans="1:15" s="3" customFormat="1" ht="12">
      <c r="A61" s="34"/>
      <c r="B61" s="180"/>
      <c r="C61" s="185"/>
      <c r="D61" s="34"/>
      <c r="E61" s="181"/>
      <c r="F61" s="181"/>
      <c r="G61" s="181"/>
      <c r="H61" s="181"/>
      <c r="I61" s="181"/>
      <c r="J61" s="181"/>
      <c r="K61" s="186"/>
      <c r="L61" s="181"/>
      <c r="M61" s="181"/>
      <c r="O61" s="53"/>
    </row>
    <row r="62" spans="1:15" s="3" customFormat="1" ht="13.5" customHeight="1">
      <c r="A62" s="34"/>
      <c r="B62" s="289" t="s">
        <v>337</v>
      </c>
      <c r="C62" s="299"/>
      <c r="D62" s="299"/>
      <c r="E62" s="299"/>
      <c r="F62" s="299"/>
      <c r="G62" s="299"/>
      <c r="H62" s="299"/>
      <c r="I62" s="299"/>
      <c r="J62" s="299"/>
      <c r="K62" s="299"/>
      <c r="L62" s="299"/>
      <c r="M62" s="299"/>
      <c r="O62" s="53"/>
    </row>
    <row r="63" spans="1:13" s="3" customFormat="1" ht="13.5" customHeight="1">
      <c r="A63" s="34"/>
      <c r="B63" s="299"/>
      <c r="C63" s="299"/>
      <c r="D63" s="299"/>
      <c r="E63" s="299"/>
      <c r="F63" s="299"/>
      <c r="G63" s="299"/>
      <c r="H63" s="299"/>
      <c r="I63" s="299"/>
      <c r="J63" s="299"/>
      <c r="K63" s="299"/>
      <c r="L63" s="299"/>
      <c r="M63" s="299"/>
    </row>
    <row r="64" spans="1:13" s="3" customFormat="1" ht="13.5" customHeight="1">
      <c r="A64" s="34"/>
      <c r="B64" s="299"/>
      <c r="C64" s="299"/>
      <c r="D64" s="299"/>
      <c r="E64" s="299"/>
      <c r="F64" s="299"/>
      <c r="G64" s="299"/>
      <c r="H64" s="299"/>
      <c r="I64" s="299"/>
      <c r="J64" s="299"/>
      <c r="K64" s="299"/>
      <c r="L64" s="299"/>
      <c r="M64" s="299"/>
    </row>
    <row r="65" spans="1:13" s="3" customFormat="1" ht="12.75">
      <c r="A65" s="34"/>
      <c r="B65" s="282"/>
      <c r="C65" s="282"/>
      <c r="D65" s="282"/>
      <c r="E65" s="282"/>
      <c r="F65" s="282"/>
      <c r="G65" s="282"/>
      <c r="H65" s="282"/>
      <c r="I65" s="282"/>
      <c r="J65" s="282"/>
      <c r="K65" s="282"/>
      <c r="L65" s="282"/>
      <c r="M65" s="282"/>
    </row>
    <row r="66" spans="1:13" s="3" customFormat="1" ht="12">
      <c r="A66" s="81" t="s">
        <v>17</v>
      </c>
      <c r="B66" s="83" t="s">
        <v>262</v>
      </c>
      <c r="C66" s="31"/>
      <c r="D66" s="31"/>
      <c r="E66" s="31"/>
      <c r="F66" s="31"/>
      <c r="G66" s="31"/>
      <c r="H66" s="31"/>
      <c r="I66" s="31"/>
      <c r="J66" s="31"/>
      <c r="K66" s="31"/>
      <c r="L66" s="31"/>
      <c r="M66" s="31"/>
    </row>
    <row r="67" spans="1:13" s="3" customFormat="1" ht="12.75" customHeight="1">
      <c r="A67" s="34"/>
      <c r="B67" s="296" t="s">
        <v>57</v>
      </c>
      <c r="C67" s="343"/>
      <c r="D67" s="343"/>
      <c r="E67" s="343"/>
      <c r="F67" s="343"/>
      <c r="G67" s="343"/>
      <c r="H67" s="343"/>
      <c r="I67" s="343"/>
      <c r="J67" s="343"/>
      <c r="K67" s="343"/>
      <c r="L67" s="343"/>
      <c r="M67" s="343"/>
    </row>
    <row r="68" spans="1:13" s="3" customFormat="1" ht="12.75" customHeight="1">
      <c r="A68" s="34"/>
      <c r="B68" s="343"/>
      <c r="C68" s="343"/>
      <c r="D68" s="343"/>
      <c r="E68" s="343"/>
      <c r="F68" s="343"/>
      <c r="G68" s="343"/>
      <c r="H68" s="343"/>
      <c r="I68" s="343"/>
      <c r="J68" s="343"/>
      <c r="K68" s="343"/>
      <c r="L68" s="343"/>
      <c r="M68" s="343"/>
    </row>
    <row r="69" spans="1:13" s="3" customFormat="1" ht="12">
      <c r="A69" s="34"/>
      <c r="B69" s="31"/>
      <c r="C69" s="31"/>
      <c r="D69" s="31"/>
      <c r="E69" s="31"/>
      <c r="F69" s="31"/>
      <c r="G69" s="31"/>
      <c r="H69" s="31"/>
      <c r="I69" s="31"/>
      <c r="J69" s="31"/>
      <c r="K69" s="31"/>
      <c r="L69" s="31"/>
      <c r="M69" s="31"/>
    </row>
    <row r="70" spans="1:13" s="3" customFormat="1" ht="12">
      <c r="A70" s="81" t="s">
        <v>18</v>
      </c>
      <c r="B70" s="83" t="s">
        <v>263</v>
      </c>
      <c r="C70" s="31"/>
      <c r="D70" s="31"/>
      <c r="E70" s="31"/>
      <c r="F70" s="31"/>
      <c r="G70" s="31"/>
      <c r="H70" s="31"/>
      <c r="I70" s="31"/>
      <c r="J70" s="31"/>
      <c r="K70" s="31"/>
      <c r="L70" s="31"/>
      <c r="M70" s="31"/>
    </row>
    <row r="71" spans="1:13" s="3" customFormat="1" ht="24" customHeight="1">
      <c r="A71" s="34"/>
      <c r="B71" s="340" t="s">
        <v>58</v>
      </c>
      <c r="C71" s="340"/>
      <c r="D71" s="340"/>
      <c r="E71" s="340"/>
      <c r="F71" s="340"/>
      <c r="G71" s="340"/>
      <c r="H71" s="340"/>
      <c r="I71" s="340"/>
      <c r="J71" s="340"/>
      <c r="K71" s="340"/>
      <c r="L71" s="340"/>
      <c r="M71" s="340"/>
    </row>
    <row r="72" spans="1:13" s="3" customFormat="1" ht="12">
      <c r="A72" s="81"/>
      <c r="B72" s="84"/>
      <c r="C72" s="84"/>
      <c r="D72" s="84"/>
      <c r="E72" s="84"/>
      <c r="F72" s="84"/>
      <c r="G72" s="84"/>
      <c r="H72" s="84"/>
      <c r="I72" s="84"/>
      <c r="J72" s="84"/>
      <c r="K72" s="84"/>
      <c r="L72" s="84"/>
      <c r="M72" s="84"/>
    </row>
    <row r="73" spans="1:13" s="23" customFormat="1" ht="12">
      <c r="A73" s="85" t="s">
        <v>20</v>
      </c>
      <c r="B73" s="83" t="s">
        <v>334</v>
      </c>
      <c r="C73" s="83"/>
      <c r="D73" s="83"/>
      <c r="E73" s="83"/>
      <c r="F73" s="83"/>
      <c r="G73" s="83"/>
      <c r="H73" s="83"/>
      <c r="I73" s="83"/>
      <c r="J73" s="83"/>
      <c r="K73" s="83"/>
      <c r="L73" s="83"/>
      <c r="M73" s="83"/>
    </row>
    <row r="74" spans="1:13" s="3" customFormat="1" ht="12">
      <c r="A74" s="30"/>
      <c r="B74" s="335" t="s">
        <v>120</v>
      </c>
      <c r="C74" s="335"/>
      <c r="D74" s="335"/>
      <c r="E74" s="335"/>
      <c r="F74" s="335"/>
      <c r="G74" s="335"/>
      <c r="H74" s="335"/>
      <c r="I74" s="335"/>
      <c r="J74" s="335"/>
      <c r="K74" s="335"/>
      <c r="L74" s="335"/>
      <c r="M74" s="335"/>
    </row>
    <row r="75" spans="1:13" s="3" customFormat="1" ht="12">
      <c r="A75" s="81"/>
      <c r="B75" s="84"/>
      <c r="C75" s="84"/>
      <c r="D75" s="84"/>
      <c r="E75" s="84"/>
      <c r="F75" s="84"/>
      <c r="G75" s="84"/>
      <c r="H75" s="84"/>
      <c r="I75" s="84"/>
      <c r="J75" s="84"/>
      <c r="K75" s="84"/>
      <c r="L75" s="84"/>
      <c r="M75" s="84"/>
    </row>
    <row r="76" spans="1:13" s="23" customFormat="1" ht="12">
      <c r="A76" s="83"/>
      <c r="B76" s="83" t="s">
        <v>335</v>
      </c>
      <c r="C76" s="83"/>
      <c r="D76" s="83"/>
      <c r="E76" s="83"/>
      <c r="F76" s="83"/>
      <c r="G76" s="83"/>
      <c r="H76" s="83"/>
      <c r="I76" s="83"/>
      <c r="J76" s="83"/>
      <c r="K76" s="83"/>
      <c r="L76" s="83"/>
      <c r="M76" s="83"/>
    </row>
    <row r="77" spans="1:13" s="23" customFormat="1" ht="12">
      <c r="A77" s="83"/>
      <c r="B77" s="335" t="s">
        <v>325</v>
      </c>
      <c r="C77" s="335"/>
      <c r="D77" s="335"/>
      <c r="E77" s="335"/>
      <c r="F77" s="335"/>
      <c r="G77" s="335"/>
      <c r="H77" s="335"/>
      <c r="I77" s="335"/>
      <c r="J77" s="335"/>
      <c r="K77" s="335"/>
      <c r="L77" s="335"/>
      <c r="M77" s="335"/>
    </row>
    <row r="78" spans="1:13" s="23" customFormat="1" ht="12">
      <c r="A78" s="83"/>
      <c r="B78" s="335"/>
      <c r="C78" s="335"/>
      <c r="D78" s="335"/>
      <c r="E78" s="335"/>
      <c r="F78" s="335"/>
      <c r="G78" s="335"/>
      <c r="H78" s="335"/>
      <c r="I78" s="335"/>
      <c r="J78" s="335"/>
      <c r="K78" s="335"/>
      <c r="L78" s="335"/>
      <c r="M78" s="335"/>
    </row>
    <row r="79" spans="1:13" s="3" customFormat="1" ht="12">
      <c r="A79" s="30"/>
      <c r="B79" s="31" t="s">
        <v>179</v>
      </c>
      <c r="C79" s="31"/>
      <c r="D79" s="31"/>
      <c r="E79" s="31"/>
      <c r="F79" s="30" t="s">
        <v>113</v>
      </c>
      <c r="G79" s="31"/>
      <c r="I79" s="31"/>
      <c r="J79" s="31"/>
      <c r="K79" s="31"/>
      <c r="L79" s="31"/>
      <c r="M79" s="31"/>
    </row>
    <row r="80" spans="1:13" s="3" customFormat="1" ht="12">
      <c r="A80" s="30"/>
      <c r="B80" s="31" t="s">
        <v>180</v>
      </c>
      <c r="D80" s="31"/>
      <c r="E80" s="31"/>
      <c r="F80" s="53">
        <v>5396</v>
      </c>
      <c r="G80" s="31"/>
      <c r="I80" s="31"/>
      <c r="J80" s="31"/>
      <c r="K80" s="31"/>
      <c r="L80" s="31"/>
      <c r="M80" s="31"/>
    </row>
    <row r="81" spans="1:20" s="3" customFormat="1" ht="12.75">
      <c r="A81" s="30"/>
      <c r="B81" s="31" t="s">
        <v>181</v>
      </c>
      <c r="D81" s="31"/>
      <c r="E81" s="31"/>
      <c r="F81" s="53">
        <v>14800</v>
      </c>
      <c r="G81" s="31"/>
      <c r="I81" s="31"/>
      <c r="J81" s="31"/>
      <c r="K81" s="31"/>
      <c r="L81" s="31"/>
      <c r="M81" s="31"/>
      <c r="N81"/>
      <c r="O81"/>
      <c r="P81"/>
      <c r="Q81"/>
      <c r="R81"/>
      <c r="S81"/>
      <c r="T81"/>
    </row>
    <row r="82" spans="1:20" s="3" customFormat="1" ht="16.5" customHeight="1" thickBot="1">
      <c r="A82" s="30"/>
      <c r="B82" s="31"/>
      <c r="C82" s="31"/>
      <c r="D82" s="31"/>
      <c r="E82" s="31"/>
      <c r="F82" s="200">
        <f>SUM(F80:F81)</f>
        <v>20196</v>
      </c>
      <c r="G82" s="31"/>
      <c r="I82" s="31"/>
      <c r="J82" s="31"/>
      <c r="K82" s="31"/>
      <c r="L82" s="31"/>
      <c r="M82" s="31"/>
      <c r="N82"/>
      <c r="O82"/>
      <c r="P82"/>
      <c r="Q82"/>
      <c r="R82"/>
      <c r="S82"/>
      <c r="T82"/>
    </row>
    <row r="83" spans="1:13" s="3" customFormat="1" ht="12">
      <c r="A83" s="30"/>
      <c r="B83" s="31"/>
      <c r="C83" s="31"/>
      <c r="D83" s="31"/>
      <c r="E83" s="31"/>
      <c r="F83" s="31"/>
      <c r="G83" s="31"/>
      <c r="H83" s="31"/>
      <c r="I83" s="31"/>
      <c r="J83" s="31"/>
      <c r="K83" s="31"/>
      <c r="L83" s="31"/>
      <c r="M83" s="31"/>
    </row>
    <row r="84" spans="1:13" s="3" customFormat="1" ht="12">
      <c r="A84" s="30"/>
      <c r="C84" s="31"/>
      <c r="D84" s="31"/>
      <c r="E84" s="31"/>
      <c r="F84" s="30" t="s">
        <v>35</v>
      </c>
      <c r="G84" s="30" t="s">
        <v>37</v>
      </c>
      <c r="H84" s="6" t="s">
        <v>38</v>
      </c>
      <c r="I84" s="30"/>
      <c r="J84" s="30"/>
      <c r="K84" s="31"/>
      <c r="L84" s="31"/>
      <c r="M84" s="31"/>
    </row>
    <row r="85" spans="1:13" s="3" customFormat="1" ht="12">
      <c r="A85" s="30"/>
      <c r="B85" s="31"/>
      <c r="C85" s="31"/>
      <c r="D85" s="31"/>
      <c r="E85" s="31"/>
      <c r="F85" s="30" t="s">
        <v>49</v>
      </c>
      <c r="G85" s="30" t="s">
        <v>36</v>
      </c>
      <c r="H85" s="6" t="s">
        <v>39</v>
      </c>
      <c r="I85" s="30" t="s">
        <v>40</v>
      </c>
      <c r="J85" s="30" t="s">
        <v>41</v>
      </c>
      <c r="K85" s="31"/>
      <c r="L85" s="31"/>
      <c r="M85" s="31"/>
    </row>
    <row r="86" spans="1:13" s="3" customFormat="1" ht="12">
      <c r="A86" s="30"/>
      <c r="B86" s="31"/>
      <c r="C86" s="31"/>
      <c r="D86" s="31"/>
      <c r="E86" s="31"/>
      <c r="F86" s="30" t="s">
        <v>255</v>
      </c>
      <c r="G86" s="30" t="s">
        <v>255</v>
      </c>
      <c r="H86" s="30" t="s">
        <v>255</v>
      </c>
      <c r="I86" s="30"/>
      <c r="J86" s="30"/>
      <c r="K86" s="31"/>
      <c r="L86" s="31"/>
      <c r="M86" s="31"/>
    </row>
    <row r="87" spans="1:20" s="3" customFormat="1" ht="12.75">
      <c r="A87" s="30"/>
      <c r="B87" s="31" t="s">
        <v>182</v>
      </c>
      <c r="D87" s="31"/>
      <c r="E87" s="31"/>
      <c r="F87" s="53">
        <v>3713</v>
      </c>
      <c r="G87" s="53">
        <v>3713</v>
      </c>
      <c r="H87" s="161">
        <f>+F87-G87</f>
        <v>0</v>
      </c>
      <c r="I87" s="201">
        <f>+H87/F87*100</f>
        <v>0</v>
      </c>
      <c r="J87" s="31" t="s">
        <v>47</v>
      </c>
      <c r="K87" s="31"/>
      <c r="L87" s="31"/>
      <c r="M87" s="31"/>
      <c r="N87"/>
      <c r="O87"/>
      <c r="P87"/>
      <c r="Q87"/>
      <c r="R87"/>
      <c r="S87"/>
      <c r="T87"/>
    </row>
    <row r="88" spans="1:20" s="3" customFormat="1" ht="12.75">
      <c r="A88" s="30"/>
      <c r="B88" s="31" t="s">
        <v>42</v>
      </c>
      <c r="D88" s="31"/>
      <c r="E88" s="31"/>
      <c r="F88" s="53">
        <v>2700</v>
      </c>
      <c r="G88" s="53">
        <v>1150</v>
      </c>
      <c r="H88" s="161">
        <f>+F88-G88</f>
        <v>1550</v>
      </c>
      <c r="I88" s="201">
        <f>+H88/F88*100</f>
        <v>57.407407407407405</v>
      </c>
      <c r="J88" s="31" t="s">
        <v>374</v>
      </c>
      <c r="K88" s="31"/>
      <c r="L88" s="31"/>
      <c r="M88" s="31"/>
      <c r="N88"/>
      <c r="O88"/>
      <c r="P88"/>
      <c r="Q88"/>
      <c r="R88"/>
      <c r="S88"/>
      <c r="T88"/>
    </row>
    <row r="89" spans="1:20" s="3" customFormat="1" ht="12.75">
      <c r="A89" s="30"/>
      <c r="B89" s="31" t="s">
        <v>183</v>
      </c>
      <c r="D89" s="31"/>
      <c r="E89" s="31"/>
      <c r="F89" s="53">
        <v>3195</v>
      </c>
      <c r="G89" s="53">
        <v>3195</v>
      </c>
      <c r="H89" s="161">
        <f>+F89-G89</f>
        <v>0</v>
      </c>
      <c r="I89" s="201">
        <f>+H89/F89*100</f>
        <v>0</v>
      </c>
      <c r="J89" s="31" t="s">
        <v>47</v>
      </c>
      <c r="K89" s="31"/>
      <c r="L89" s="31"/>
      <c r="M89" s="31"/>
      <c r="N89"/>
      <c r="O89"/>
      <c r="P89"/>
      <c r="Q89"/>
      <c r="R89"/>
      <c r="S89"/>
      <c r="T89"/>
    </row>
    <row r="90" spans="1:20" s="3" customFormat="1" ht="12.75">
      <c r="A90" s="30"/>
      <c r="B90" s="31" t="s">
        <v>184</v>
      </c>
      <c r="D90" s="31"/>
      <c r="E90" s="31"/>
      <c r="F90" s="53">
        <v>2000</v>
      </c>
      <c r="G90" s="53">
        <v>2000</v>
      </c>
      <c r="H90" s="161">
        <f>+F90-G90</f>
        <v>0</v>
      </c>
      <c r="I90" s="201">
        <f>+H90/F90*100</f>
        <v>0</v>
      </c>
      <c r="J90" s="31" t="s">
        <v>47</v>
      </c>
      <c r="K90" s="31"/>
      <c r="L90" s="31"/>
      <c r="M90" s="31"/>
      <c r="N90"/>
      <c r="O90"/>
      <c r="P90"/>
      <c r="Q90"/>
      <c r="R90"/>
      <c r="S90"/>
      <c r="T90"/>
    </row>
    <row r="91" spans="1:20" s="3" customFormat="1" ht="12.75">
      <c r="A91" s="30"/>
      <c r="B91" s="31" t="s">
        <v>43</v>
      </c>
      <c r="D91" s="31"/>
      <c r="E91" s="31"/>
      <c r="F91" s="53">
        <v>8588</v>
      </c>
      <c r="G91" s="24">
        <v>8588</v>
      </c>
      <c r="H91" s="161">
        <f>+F91-G91</f>
        <v>0</v>
      </c>
      <c r="I91" s="201">
        <f>+H91/F91*100</f>
        <v>0</v>
      </c>
      <c r="J91" s="31" t="s">
        <v>47</v>
      </c>
      <c r="K91" s="31"/>
      <c r="L91" s="31"/>
      <c r="M91" s="31"/>
      <c r="N91"/>
      <c r="O91"/>
      <c r="P91"/>
      <c r="Q91"/>
      <c r="R91"/>
      <c r="S91"/>
      <c r="T91"/>
    </row>
    <row r="92" spans="1:20" s="3" customFormat="1" ht="16.5" customHeight="1" thickBot="1">
      <c r="A92" s="30"/>
      <c r="B92" s="31"/>
      <c r="C92" s="31"/>
      <c r="D92" s="31"/>
      <c r="E92" s="31"/>
      <c r="F92" s="200">
        <f>SUM(F87:F91)</f>
        <v>20196</v>
      </c>
      <c r="G92" s="202">
        <f>SUM(G87:G91)</f>
        <v>18646</v>
      </c>
      <c r="H92" s="202">
        <f>SUM(H87:H91)</f>
        <v>1550</v>
      </c>
      <c r="I92" s="201"/>
      <c r="J92" s="31"/>
      <c r="K92" s="31"/>
      <c r="L92" s="31"/>
      <c r="M92" s="31"/>
      <c r="N92"/>
      <c r="O92"/>
      <c r="P92"/>
      <c r="Q92"/>
      <c r="R92"/>
      <c r="S92"/>
      <c r="T92"/>
    </row>
    <row r="93" spans="1:20" s="3" customFormat="1" ht="12.75">
      <c r="A93" s="30"/>
      <c r="B93" s="31"/>
      <c r="C93" s="31"/>
      <c r="D93" s="31"/>
      <c r="E93" s="31"/>
      <c r="F93" s="31"/>
      <c r="G93" s="31"/>
      <c r="H93" s="53"/>
      <c r="I93" s="31"/>
      <c r="J93" s="31"/>
      <c r="K93" s="31"/>
      <c r="L93" s="31"/>
      <c r="M93" s="31"/>
      <c r="N93"/>
      <c r="O93"/>
      <c r="P93"/>
      <c r="Q93"/>
      <c r="R93"/>
      <c r="S93"/>
      <c r="T93"/>
    </row>
    <row r="94" spans="1:20" s="3" customFormat="1" ht="25.5" customHeight="1">
      <c r="A94" s="30"/>
      <c r="B94" s="341" t="s">
        <v>50</v>
      </c>
      <c r="C94" s="341"/>
      <c r="D94" s="341"/>
      <c r="E94" s="341"/>
      <c r="F94" s="341"/>
      <c r="G94" s="341"/>
      <c r="H94" s="341"/>
      <c r="I94" s="341"/>
      <c r="J94" s="341"/>
      <c r="K94" s="341"/>
      <c r="L94" s="341"/>
      <c r="M94" s="31"/>
      <c r="N94"/>
      <c r="O94"/>
      <c r="P94"/>
      <c r="Q94"/>
      <c r="R94"/>
      <c r="S94"/>
      <c r="T94"/>
    </row>
    <row r="95" ht="13.5" customHeight="1"/>
    <row r="96" spans="2:20" s="3" customFormat="1" ht="12.75">
      <c r="B96" s="216" t="s">
        <v>165</v>
      </c>
      <c r="C96" s="212"/>
      <c r="D96" s="212"/>
      <c r="E96" s="212"/>
      <c r="F96" s="212"/>
      <c r="G96" s="217"/>
      <c r="H96" s="212"/>
      <c r="I96" s="212"/>
      <c r="J96" s="212"/>
      <c r="K96" s="212"/>
      <c r="L96" s="212"/>
      <c r="M96" s="31"/>
      <c r="N96"/>
      <c r="O96"/>
      <c r="P96"/>
      <c r="Q96"/>
      <c r="R96"/>
      <c r="S96"/>
      <c r="T96"/>
    </row>
    <row r="97" spans="2:20" s="3" customFormat="1" ht="12.75">
      <c r="B97" s="216"/>
      <c r="C97" s="212"/>
      <c r="D97" s="212"/>
      <c r="E97" s="212"/>
      <c r="F97" s="212"/>
      <c r="G97" s="217"/>
      <c r="H97" s="212"/>
      <c r="I97" s="212"/>
      <c r="J97" s="212"/>
      <c r="K97" s="212"/>
      <c r="L97" s="212"/>
      <c r="M97" s="31"/>
      <c r="N97"/>
      <c r="O97"/>
      <c r="P97"/>
      <c r="Q97"/>
      <c r="R97"/>
      <c r="S97"/>
      <c r="T97"/>
    </row>
    <row r="98" spans="1:20" s="3" customFormat="1" ht="12.75">
      <c r="A98" s="30"/>
      <c r="B98" s="3" t="s">
        <v>45</v>
      </c>
      <c r="C98" s="31"/>
      <c r="D98" s="203" t="s">
        <v>48</v>
      </c>
      <c r="E98" s="31"/>
      <c r="F98" s="31"/>
      <c r="G98" s="31"/>
      <c r="H98" s="53"/>
      <c r="I98" s="31"/>
      <c r="J98" s="31"/>
      <c r="K98" s="31"/>
      <c r="L98" s="31"/>
      <c r="M98" s="31"/>
      <c r="N98"/>
      <c r="O98"/>
      <c r="P98"/>
      <c r="Q98"/>
      <c r="R98"/>
      <c r="S98"/>
      <c r="T98"/>
    </row>
    <row r="99" spans="1:20" s="3" customFormat="1" ht="12.75">
      <c r="A99" s="30"/>
      <c r="B99" s="3" t="s">
        <v>46</v>
      </c>
      <c r="C99" s="31"/>
      <c r="D99" s="203" t="s">
        <v>44</v>
      </c>
      <c r="E99" s="31"/>
      <c r="F99" s="31"/>
      <c r="G99" s="31"/>
      <c r="H99" s="53"/>
      <c r="I99" s="31"/>
      <c r="J99" s="31"/>
      <c r="K99" s="31"/>
      <c r="L99" s="31"/>
      <c r="M99" s="31"/>
      <c r="N99"/>
      <c r="O99"/>
      <c r="P99"/>
      <c r="Q99"/>
      <c r="R99"/>
      <c r="S99"/>
      <c r="T99"/>
    </row>
    <row r="100" spans="1:20" s="3" customFormat="1" ht="9" customHeight="1">
      <c r="A100" s="30"/>
      <c r="C100" s="31"/>
      <c r="D100" s="31"/>
      <c r="E100" s="31"/>
      <c r="F100" s="31"/>
      <c r="G100" s="31"/>
      <c r="H100" s="204"/>
      <c r="I100" s="31"/>
      <c r="J100" s="31"/>
      <c r="K100" s="31"/>
      <c r="L100" s="31"/>
      <c r="M100" s="31"/>
      <c r="N100"/>
      <c r="O100"/>
      <c r="P100"/>
      <c r="Q100"/>
      <c r="R100"/>
      <c r="S100"/>
      <c r="T100"/>
    </row>
    <row r="101" spans="1:20" s="3" customFormat="1" ht="20.25" customHeight="1">
      <c r="A101" s="30"/>
      <c r="B101" s="205"/>
      <c r="C101" s="31"/>
      <c r="D101" s="31"/>
      <c r="E101" s="31"/>
      <c r="F101" s="31"/>
      <c r="G101" s="31"/>
      <c r="H101" s="31"/>
      <c r="I101" s="31"/>
      <c r="J101" s="31"/>
      <c r="K101" s="31"/>
      <c r="L101" s="31"/>
      <c r="M101" s="31"/>
      <c r="N101"/>
      <c r="O101"/>
      <c r="P101"/>
      <c r="Q101"/>
      <c r="R101"/>
      <c r="S101"/>
      <c r="T101"/>
    </row>
    <row r="102" spans="1:20" s="3" customFormat="1" ht="12.75">
      <c r="A102" s="30"/>
      <c r="B102" s="31"/>
      <c r="C102" s="31"/>
      <c r="D102" s="31"/>
      <c r="E102" s="31"/>
      <c r="F102" s="31"/>
      <c r="G102" s="31"/>
      <c r="H102" s="31"/>
      <c r="I102" s="31"/>
      <c r="J102" s="31"/>
      <c r="K102" s="31"/>
      <c r="L102" s="31"/>
      <c r="M102" s="31"/>
      <c r="N102"/>
      <c r="O102"/>
      <c r="P102"/>
      <c r="Q102"/>
      <c r="R102"/>
      <c r="S102"/>
      <c r="T102"/>
    </row>
    <row r="103" spans="1:13" s="3" customFormat="1" ht="12">
      <c r="A103" s="81" t="s">
        <v>21</v>
      </c>
      <c r="B103" s="83" t="s">
        <v>265</v>
      </c>
      <c r="C103" s="31"/>
      <c r="D103" s="31"/>
      <c r="E103" s="31"/>
      <c r="F103" s="31"/>
      <c r="G103" s="31"/>
      <c r="H103" s="31"/>
      <c r="I103" s="31"/>
      <c r="J103" s="31"/>
      <c r="K103" s="31"/>
      <c r="L103" s="31"/>
      <c r="M103" s="31"/>
    </row>
    <row r="104" spans="1:13" s="3" customFormat="1" ht="4.5" customHeight="1">
      <c r="A104" s="34"/>
      <c r="B104" s="345" t="s">
        <v>375</v>
      </c>
      <c r="C104" s="346"/>
      <c r="D104" s="346"/>
      <c r="E104" s="346"/>
      <c r="F104" s="346"/>
      <c r="G104" s="346"/>
      <c r="H104" s="346"/>
      <c r="I104" s="346"/>
      <c r="J104" s="346"/>
      <c r="K104" s="346"/>
      <c r="L104" s="346"/>
      <c r="M104" s="346"/>
    </row>
    <row r="105" spans="1:13" s="3" customFormat="1" ht="13.5" customHeight="1">
      <c r="A105" s="34"/>
      <c r="B105" s="346"/>
      <c r="C105" s="346"/>
      <c r="D105" s="346"/>
      <c r="E105" s="346"/>
      <c r="F105" s="346"/>
      <c r="G105" s="346"/>
      <c r="H105" s="346"/>
      <c r="I105" s="346"/>
      <c r="J105" s="346"/>
      <c r="K105" s="346"/>
      <c r="L105" s="346"/>
      <c r="M105" s="346"/>
    </row>
    <row r="106" spans="1:13" s="3" customFormat="1" ht="13.5" customHeight="1">
      <c r="A106" s="34"/>
      <c r="B106" s="346"/>
      <c r="C106" s="346"/>
      <c r="D106" s="346"/>
      <c r="E106" s="346"/>
      <c r="F106" s="346"/>
      <c r="G106" s="346"/>
      <c r="H106" s="346"/>
      <c r="I106" s="346"/>
      <c r="J106" s="346"/>
      <c r="K106" s="346"/>
      <c r="L106" s="346"/>
      <c r="M106" s="346"/>
    </row>
    <row r="107" spans="1:13" s="3" customFormat="1" ht="13.5" customHeight="1">
      <c r="A107" s="34"/>
      <c r="B107" s="126" t="s">
        <v>417</v>
      </c>
      <c r="C107" s="298" t="s">
        <v>104</v>
      </c>
      <c r="D107" s="298"/>
      <c r="E107" s="298"/>
      <c r="F107" s="298"/>
      <c r="G107" s="298"/>
      <c r="H107" s="298"/>
      <c r="I107" s="298"/>
      <c r="J107" s="298"/>
      <c r="K107" s="298"/>
      <c r="L107" s="298"/>
      <c r="M107" s="298"/>
    </row>
    <row r="108" spans="1:13" s="3" customFormat="1" ht="13.5" customHeight="1">
      <c r="A108" s="34"/>
      <c r="B108" s="126"/>
      <c r="C108" s="298"/>
      <c r="D108" s="298"/>
      <c r="E108" s="298"/>
      <c r="F108" s="298"/>
      <c r="G108" s="298"/>
      <c r="H108" s="298"/>
      <c r="I108" s="298"/>
      <c r="J108" s="298"/>
      <c r="K108" s="298"/>
      <c r="L108" s="298"/>
      <c r="M108" s="298"/>
    </row>
    <row r="109" spans="1:13" s="3" customFormat="1" ht="13.5" customHeight="1">
      <c r="A109" s="34"/>
      <c r="B109" s="126"/>
      <c r="C109" s="298"/>
      <c r="D109" s="298"/>
      <c r="E109" s="298"/>
      <c r="F109" s="298"/>
      <c r="G109" s="298"/>
      <c r="H109" s="298"/>
      <c r="I109" s="298"/>
      <c r="J109" s="298"/>
      <c r="K109" s="298"/>
      <c r="L109" s="298"/>
      <c r="M109" s="298"/>
    </row>
    <row r="110" spans="1:13" s="3" customFormat="1" ht="13.5" customHeight="1">
      <c r="A110" s="34"/>
      <c r="B110" s="126"/>
      <c r="C110" s="336" t="s">
        <v>152</v>
      </c>
      <c r="D110" s="337"/>
      <c r="E110" s="337"/>
      <c r="F110" s="337"/>
      <c r="G110" s="337"/>
      <c r="H110" s="337"/>
      <c r="I110" s="337"/>
      <c r="J110" s="337"/>
      <c r="K110" s="337"/>
      <c r="L110" s="337"/>
      <c r="M110" s="337"/>
    </row>
    <row r="111" spans="1:13" s="3" customFormat="1" ht="13.5" customHeight="1">
      <c r="A111" s="34"/>
      <c r="B111" s="126"/>
      <c r="C111" s="336"/>
      <c r="D111" s="337"/>
      <c r="E111" s="337"/>
      <c r="F111" s="337"/>
      <c r="G111" s="337"/>
      <c r="H111" s="337"/>
      <c r="I111" s="337"/>
      <c r="J111" s="337"/>
      <c r="K111" s="337"/>
      <c r="L111" s="337"/>
      <c r="M111" s="337"/>
    </row>
    <row r="112" spans="1:13" s="3" customFormat="1" ht="13.5" customHeight="1">
      <c r="A112" s="34"/>
      <c r="B112" s="126"/>
      <c r="C112" s="336"/>
      <c r="D112" s="337"/>
      <c r="E112" s="337"/>
      <c r="F112" s="337"/>
      <c r="G112" s="337"/>
      <c r="H112" s="337"/>
      <c r="I112" s="337"/>
      <c r="J112" s="337"/>
      <c r="K112" s="337"/>
      <c r="L112" s="337"/>
      <c r="M112" s="337"/>
    </row>
    <row r="113" spans="1:13" s="3" customFormat="1" ht="12.75" customHeight="1">
      <c r="A113" s="34"/>
      <c r="B113" s="126"/>
      <c r="C113" s="31" t="s">
        <v>402</v>
      </c>
      <c r="D113" s="31"/>
      <c r="E113" s="126"/>
      <c r="F113" s="126"/>
      <c r="G113" s="126"/>
      <c r="H113" s="126"/>
      <c r="I113" s="126"/>
      <c r="J113" s="126"/>
      <c r="K113" s="126"/>
      <c r="L113" s="126"/>
      <c r="M113" s="126"/>
    </row>
    <row r="114" spans="1:13" s="3" customFormat="1" ht="12.75" customHeight="1">
      <c r="A114" s="34"/>
      <c r="B114" s="126"/>
      <c r="C114" s="126" t="s">
        <v>384</v>
      </c>
      <c r="D114" s="31" t="s">
        <v>105</v>
      </c>
      <c r="E114" s="126"/>
      <c r="F114" s="156" t="s">
        <v>403</v>
      </c>
      <c r="G114" s="126"/>
      <c r="H114" s="126"/>
      <c r="I114" s="126"/>
      <c r="J114" s="126"/>
      <c r="K114" s="126"/>
      <c r="L114" s="126"/>
      <c r="M114" s="207"/>
    </row>
    <row r="115" spans="1:13" s="3" customFormat="1" ht="12.75" customHeight="1">
      <c r="A115" s="34"/>
      <c r="B115" s="126"/>
      <c r="C115" s="31"/>
      <c r="D115" s="31" t="s">
        <v>106</v>
      </c>
      <c r="E115" s="126"/>
      <c r="F115" s="31" t="s">
        <v>107</v>
      </c>
      <c r="G115" s="31"/>
      <c r="H115" s="31"/>
      <c r="I115" s="31"/>
      <c r="J115" s="31"/>
      <c r="L115" s="31"/>
      <c r="M115" s="208"/>
    </row>
    <row r="116" spans="1:13" s="3" customFormat="1" ht="12.75" customHeight="1">
      <c r="A116" s="34"/>
      <c r="B116" s="126"/>
      <c r="C116" s="31"/>
      <c r="D116" s="31" t="s">
        <v>108</v>
      </c>
      <c r="E116" s="126"/>
      <c r="F116" s="31" t="s">
        <v>59</v>
      </c>
      <c r="G116" s="31"/>
      <c r="H116" s="31"/>
      <c r="I116" s="31"/>
      <c r="J116" s="31"/>
      <c r="L116" s="31"/>
      <c r="M116" s="208"/>
    </row>
    <row r="117" spans="1:13" s="3" customFormat="1" ht="12.75" customHeight="1">
      <c r="A117" s="34"/>
      <c r="B117" s="126"/>
      <c r="C117" s="31"/>
      <c r="D117" s="31"/>
      <c r="E117" s="86"/>
      <c r="F117" s="31"/>
      <c r="G117" s="31"/>
      <c r="H117" s="31"/>
      <c r="I117" s="31"/>
      <c r="J117" s="31"/>
      <c r="L117" s="31"/>
      <c r="M117" s="208"/>
    </row>
    <row r="118" spans="1:13" s="3" customFormat="1" ht="12.75" customHeight="1">
      <c r="A118" s="34"/>
      <c r="B118" s="126"/>
      <c r="C118" s="126" t="s">
        <v>385</v>
      </c>
      <c r="D118" s="31" t="s">
        <v>105</v>
      </c>
      <c r="E118" s="86"/>
      <c r="F118" s="31" t="s">
        <v>405</v>
      </c>
      <c r="G118" s="31"/>
      <c r="H118" s="31"/>
      <c r="I118" s="31"/>
      <c r="J118" s="31"/>
      <c r="L118" s="31"/>
      <c r="M118" s="208"/>
    </row>
    <row r="119" spans="1:13" s="3" customFormat="1" ht="12.75" customHeight="1">
      <c r="A119" s="34"/>
      <c r="B119" s="126"/>
      <c r="C119" s="31"/>
      <c r="D119" s="31" t="s">
        <v>106</v>
      </c>
      <c r="E119" s="86"/>
      <c r="F119" s="31" t="s">
        <v>406</v>
      </c>
      <c r="G119" s="31"/>
      <c r="H119" s="31"/>
      <c r="I119" s="31"/>
      <c r="J119" s="31"/>
      <c r="L119" s="31"/>
      <c r="M119" s="208"/>
    </row>
    <row r="120" spans="1:13" s="3" customFormat="1" ht="12.75" customHeight="1">
      <c r="A120" s="34"/>
      <c r="B120" s="126"/>
      <c r="C120" s="31"/>
      <c r="D120" s="31" t="s">
        <v>108</v>
      </c>
      <c r="E120" s="86"/>
      <c r="F120" s="31" t="s">
        <v>415</v>
      </c>
      <c r="G120" s="31"/>
      <c r="H120" s="31"/>
      <c r="I120" s="31"/>
      <c r="J120" s="31"/>
      <c r="L120" s="31"/>
      <c r="M120" s="208"/>
    </row>
    <row r="121" spans="1:13" s="3" customFormat="1" ht="12.75" customHeight="1">
      <c r="A121" s="34"/>
      <c r="B121" s="126"/>
      <c r="C121" s="31"/>
      <c r="D121" s="209"/>
      <c r="E121" s="31"/>
      <c r="F121" s="31"/>
      <c r="G121" s="31"/>
      <c r="H121" s="31"/>
      <c r="I121" s="31"/>
      <c r="J121" s="31"/>
      <c r="L121" s="31"/>
      <c r="M121" s="208"/>
    </row>
    <row r="122" spans="1:13" s="3" customFormat="1" ht="12.75" customHeight="1">
      <c r="A122" s="34"/>
      <c r="B122" s="126"/>
      <c r="C122" s="31" t="s">
        <v>407</v>
      </c>
      <c r="D122" s="31"/>
      <c r="E122" s="126"/>
      <c r="F122" s="126"/>
      <c r="G122" s="126"/>
      <c r="H122" s="126"/>
      <c r="I122" s="126"/>
      <c r="J122" s="126"/>
      <c r="K122" s="126"/>
      <c r="L122" s="126"/>
      <c r="M122" s="126"/>
    </row>
    <row r="123" spans="1:13" s="3" customFormat="1" ht="12.75" customHeight="1">
      <c r="A123" s="34"/>
      <c r="B123" s="126"/>
      <c r="C123" s="126" t="s">
        <v>384</v>
      </c>
      <c r="D123" s="31" t="s">
        <v>105</v>
      </c>
      <c r="E123" s="206"/>
      <c r="F123" s="156" t="s">
        <v>408</v>
      </c>
      <c r="G123" s="126"/>
      <c r="H123" s="126"/>
      <c r="I123" s="126"/>
      <c r="J123" s="126"/>
      <c r="K123" s="126"/>
      <c r="L123" s="126"/>
      <c r="M123" s="207"/>
    </row>
    <row r="124" spans="1:13" s="3" customFormat="1" ht="12.75" customHeight="1">
      <c r="A124" s="34"/>
      <c r="B124" s="126"/>
      <c r="C124" s="31"/>
      <c r="D124" s="31" t="s">
        <v>106</v>
      </c>
      <c r="E124" s="206"/>
      <c r="F124" s="31" t="s">
        <v>409</v>
      </c>
      <c r="G124" s="31"/>
      <c r="H124" s="31"/>
      <c r="I124" s="31"/>
      <c r="J124" s="31"/>
      <c r="L124" s="31"/>
      <c r="M124" s="208"/>
    </row>
    <row r="125" spans="1:13" s="3" customFormat="1" ht="12.75" customHeight="1">
      <c r="A125" s="34"/>
      <c r="B125" s="126"/>
      <c r="C125" s="31"/>
      <c r="D125" s="31" t="s">
        <v>108</v>
      </c>
      <c r="E125" s="206"/>
      <c r="F125" s="31" t="s">
        <v>100</v>
      </c>
      <c r="G125" s="31"/>
      <c r="H125" s="31"/>
      <c r="I125" s="31"/>
      <c r="J125" s="31"/>
      <c r="L125" s="31"/>
      <c r="M125" s="208"/>
    </row>
    <row r="126" spans="1:13" s="3" customFormat="1" ht="12.75" customHeight="1">
      <c r="A126" s="34"/>
      <c r="B126" s="126"/>
      <c r="C126" s="31"/>
      <c r="D126" s="31"/>
      <c r="E126" s="31"/>
      <c r="F126" s="31"/>
      <c r="G126" s="31"/>
      <c r="H126" s="31"/>
      <c r="I126" s="31"/>
      <c r="J126" s="31"/>
      <c r="L126" s="31"/>
      <c r="M126" s="208"/>
    </row>
    <row r="127" spans="1:13" s="3" customFormat="1" ht="12.75" customHeight="1">
      <c r="A127" s="34"/>
      <c r="B127" s="126"/>
      <c r="C127" s="126" t="s">
        <v>385</v>
      </c>
      <c r="D127" s="31" t="s">
        <v>105</v>
      </c>
      <c r="E127" s="31"/>
      <c r="F127" s="31" t="s">
        <v>410</v>
      </c>
      <c r="G127" s="31"/>
      <c r="H127" s="31"/>
      <c r="I127" s="31"/>
      <c r="J127" s="31"/>
      <c r="L127" s="31"/>
      <c r="M127" s="208"/>
    </row>
    <row r="128" spans="1:13" s="3" customFormat="1" ht="12.75" customHeight="1">
      <c r="A128" s="34"/>
      <c r="B128" s="126"/>
      <c r="C128" s="31"/>
      <c r="D128" s="31" t="s">
        <v>106</v>
      </c>
      <c r="E128" s="31"/>
      <c r="F128" s="31" t="s">
        <v>406</v>
      </c>
      <c r="G128" s="31"/>
      <c r="H128" s="31"/>
      <c r="I128" s="31"/>
      <c r="J128" s="31"/>
      <c r="L128" s="31"/>
      <c r="M128" s="208"/>
    </row>
    <row r="129" spans="1:13" s="3" customFormat="1" ht="12.75" customHeight="1">
      <c r="A129" s="34"/>
      <c r="B129" s="126"/>
      <c r="C129" s="31"/>
      <c r="D129" s="31" t="s">
        <v>108</v>
      </c>
      <c r="E129" s="31"/>
      <c r="F129" s="31" t="s">
        <v>415</v>
      </c>
      <c r="G129" s="31"/>
      <c r="H129" s="31"/>
      <c r="I129" s="31"/>
      <c r="J129" s="31"/>
      <c r="L129" s="31"/>
      <c r="M129" s="208"/>
    </row>
    <row r="130" spans="1:13" s="3" customFormat="1" ht="12.75" customHeight="1">
      <c r="A130" s="34"/>
      <c r="B130" s="126"/>
      <c r="C130" s="31"/>
      <c r="D130" s="31"/>
      <c r="E130" s="31"/>
      <c r="F130" s="31"/>
      <c r="G130" s="31"/>
      <c r="H130" s="31"/>
      <c r="I130" s="31"/>
      <c r="J130" s="31"/>
      <c r="L130" s="31"/>
      <c r="M130" s="208"/>
    </row>
    <row r="131" spans="1:13" s="3" customFormat="1" ht="12.75" customHeight="1">
      <c r="A131" s="34"/>
      <c r="B131" s="126"/>
      <c r="C131" s="31" t="s">
        <v>217</v>
      </c>
      <c r="D131" s="31"/>
      <c r="E131" s="31"/>
      <c r="F131" s="31"/>
      <c r="G131" s="31"/>
      <c r="H131" s="31"/>
      <c r="I131" s="31"/>
      <c r="J131" s="31"/>
      <c r="L131" s="31"/>
      <c r="M131" s="208"/>
    </row>
    <row r="132" spans="1:13" s="3" customFormat="1" ht="12.75" customHeight="1">
      <c r="A132" s="34"/>
      <c r="B132" s="126"/>
      <c r="C132" s="31"/>
      <c r="D132" s="209"/>
      <c r="E132" s="31"/>
      <c r="F132" s="31"/>
      <c r="G132" s="31"/>
      <c r="H132" s="31"/>
      <c r="I132" s="31"/>
      <c r="J132" s="31"/>
      <c r="L132" s="31"/>
      <c r="M132" s="208"/>
    </row>
    <row r="133" spans="1:13" s="3" customFormat="1" ht="12.75" customHeight="1">
      <c r="A133" s="34"/>
      <c r="B133" s="126"/>
      <c r="C133" s="289" t="s">
        <v>414</v>
      </c>
      <c r="D133" s="298"/>
      <c r="E133" s="298"/>
      <c r="F133" s="298"/>
      <c r="G133" s="298"/>
      <c r="H133" s="298"/>
      <c r="I133" s="298"/>
      <c r="J133" s="298"/>
      <c r="K133" s="298"/>
      <c r="L133" s="298"/>
      <c r="M133" s="298"/>
    </row>
    <row r="134" spans="1:13" s="3" customFormat="1" ht="12.75" customHeight="1">
      <c r="A134" s="34"/>
      <c r="B134" s="126"/>
      <c r="C134" s="298"/>
      <c r="D134" s="298"/>
      <c r="E134" s="298"/>
      <c r="F134" s="298"/>
      <c r="G134" s="298"/>
      <c r="H134" s="298"/>
      <c r="I134" s="298"/>
      <c r="J134" s="298"/>
      <c r="K134" s="298"/>
      <c r="L134" s="298"/>
      <c r="M134" s="298"/>
    </row>
    <row r="135" spans="1:13" s="3" customFormat="1" ht="12.75" customHeight="1">
      <c r="A135" s="34"/>
      <c r="B135" s="126"/>
      <c r="C135" s="298"/>
      <c r="D135" s="298"/>
      <c r="E135" s="298"/>
      <c r="F135" s="298"/>
      <c r="G135" s="298"/>
      <c r="H135" s="298"/>
      <c r="I135" s="298"/>
      <c r="J135" s="298"/>
      <c r="K135" s="298"/>
      <c r="L135" s="298"/>
      <c r="M135" s="298"/>
    </row>
    <row r="136" spans="1:13" s="3" customFormat="1" ht="12.75" customHeight="1">
      <c r="A136" s="34"/>
      <c r="B136" s="126"/>
      <c r="C136" s="298"/>
      <c r="D136" s="298"/>
      <c r="E136" s="298"/>
      <c r="F136" s="298"/>
      <c r="G136" s="298"/>
      <c r="H136" s="298"/>
      <c r="I136" s="298"/>
      <c r="J136" s="298"/>
      <c r="K136" s="298"/>
      <c r="L136" s="298"/>
      <c r="M136" s="298"/>
    </row>
    <row r="137" spans="1:13" s="3" customFormat="1" ht="13.5" customHeight="1">
      <c r="A137" s="34"/>
      <c r="B137" s="126"/>
      <c r="C137" s="126"/>
      <c r="D137" s="126"/>
      <c r="E137" s="126"/>
      <c r="F137" s="126"/>
      <c r="G137" s="126"/>
      <c r="H137" s="126"/>
      <c r="I137" s="126"/>
      <c r="J137" s="126"/>
      <c r="K137" s="126"/>
      <c r="L137" s="126"/>
      <c r="M137" s="126"/>
    </row>
    <row r="138" spans="1:13" s="3" customFormat="1" ht="13.5" customHeight="1">
      <c r="A138" s="34"/>
      <c r="B138" s="126" t="s">
        <v>418</v>
      </c>
      <c r="C138" s="347" t="s">
        <v>219</v>
      </c>
      <c r="D138" s="347"/>
      <c r="E138" s="347"/>
      <c r="F138" s="347"/>
      <c r="G138" s="347"/>
      <c r="H138" s="347"/>
      <c r="I138" s="347"/>
      <c r="J138" s="347"/>
      <c r="K138" s="347"/>
      <c r="L138" s="347"/>
      <c r="M138" s="347"/>
    </row>
    <row r="139" spans="1:13" s="3" customFormat="1" ht="13.5" customHeight="1">
      <c r="A139" s="34"/>
      <c r="B139" s="126"/>
      <c r="C139" s="347"/>
      <c r="D139" s="347"/>
      <c r="E139" s="347"/>
      <c r="F139" s="347"/>
      <c r="G139" s="347"/>
      <c r="H139" s="347"/>
      <c r="I139" s="347"/>
      <c r="J139" s="347"/>
      <c r="K139" s="347"/>
      <c r="L139" s="347"/>
      <c r="M139" s="347"/>
    </row>
    <row r="140" spans="1:13" s="3" customFormat="1" ht="13.5" customHeight="1">
      <c r="A140" s="34"/>
      <c r="B140" s="126"/>
      <c r="C140" s="347"/>
      <c r="D140" s="347"/>
      <c r="E140" s="347"/>
      <c r="F140" s="347"/>
      <c r="G140" s="347"/>
      <c r="H140" s="347"/>
      <c r="I140" s="347"/>
      <c r="J140" s="347"/>
      <c r="K140" s="347"/>
      <c r="L140" s="347"/>
      <c r="M140" s="347"/>
    </row>
    <row r="141" spans="1:13" s="3" customFormat="1" ht="13.5" customHeight="1">
      <c r="A141" s="34"/>
      <c r="B141" s="126"/>
      <c r="C141" s="347"/>
      <c r="D141" s="347"/>
      <c r="E141" s="347"/>
      <c r="F141" s="347"/>
      <c r="G141" s="347"/>
      <c r="H141" s="347"/>
      <c r="I141" s="347"/>
      <c r="J141" s="347"/>
      <c r="K141" s="347"/>
      <c r="L141" s="347"/>
      <c r="M141" s="347"/>
    </row>
    <row r="142" spans="1:13" s="3" customFormat="1" ht="13.5" customHeight="1">
      <c r="A142" s="34"/>
      <c r="B142" s="126"/>
      <c r="C142" s="126"/>
      <c r="D142" s="126"/>
      <c r="E142" s="126"/>
      <c r="F142" s="126"/>
      <c r="G142" s="126"/>
      <c r="H142" s="126"/>
      <c r="I142" s="126"/>
      <c r="J142" s="126"/>
      <c r="K142" s="126"/>
      <c r="L142" s="126"/>
      <c r="M142" s="126"/>
    </row>
    <row r="143" spans="1:13" s="3" customFormat="1" ht="13.5" customHeight="1">
      <c r="A143" s="34"/>
      <c r="B143" s="126" t="s">
        <v>426</v>
      </c>
      <c r="C143" s="298" t="s">
        <v>115</v>
      </c>
      <c r="D143" s="298"/>
      <c r="E143" s="298"/>
      <c r="F143" s="298"/>
      <c r="G143" s="298"/>
      <c r="H143" s="298"/>
      <c r="I143" s="298"/>
      <c r="J143" s="298"/>
      <c r="K143" s="298"/>
      <c r="L143" s="298"/>
      <c r="M143" s="298"/>
    </row>
    <row r="144" spans="1:13" s="3" customFormat="1" ht="13.5" customHeight="1">
      <c r="A144" s="34"/>
      <c r="B144" s="126"/>
      <c r="C144" s="298"/>
      <c r="D144" s="298"/>
      <c r="E144" s="298"/>
      <c r="F144" s="298"/>
      <c r="G144" s="298"/>
      <c r="H144" s="298"/>
      <c r="I144" s="298"/>
      <c r="J144" s="298"/>
      <c r="K144" s="298"/>
      <c r="L144" s="298"/>
      <c r="M144" s="298"/>
    </row>
    <row r="145" spans="1:13" s="3" customFormat="1" ht="13.5" customHeight="1">
      <c r="A145" s="34"/>
      <c r="B145" s="126"/>
      <c r="C145" s="126"/>
      <c r="D145" s="126"/>
      <c r="E145" s="126"/>
      <c r="F145" s="126"/>
      <c r="G145" s="126"/>
      <c r="H145" s="126"/>
      <c r="I145" s="126"/>
      <c r="J145" s="126"/>
      <c r="K145" s="126"/>
      <c r="L145" s="126"/>
      <c r="M145" s="126"/>
    </row>
    <row r="146" spans="1:13" s="3" customFormat="1" ht="13.5" customHeight="1">
      <c r="A146" s="34"/>
      <c r="B146" s="126"/>
      <c r="C146" s="126" t="s">
        <v>384</v>
      </c>
      <c r="D146" s="31" t="s">
        <v>105</v>
      </c>
      <c r="E146" s="126"/>
      <c r="F146" s="156" t="s">
        <v>116</v>
      </c>
      <c r="G146" s="126"/>
      <c r="H146" s="126"/>
      <c r="I146" s="126"/>
      <c r="J146" s="126"/>
      <c r="K146" s="126"/>
      <c r="L146" s="126"/>
      <c r="M146" s="126"/>
    </row>
    <row r="147" spans="1:13" s="3" customFormat="1" ht="13.5" customHeight="1">
      <c r="A147" s="34"/>
      <c r="B147" s="126"/>
      <c r="C147" s="31"/>
      <c r="D147" s="31" t="s">
        <v>106</v>
      </c>
      <c r="E147" s="126"/>
      <c r="F147" s="31" t="s">
        <v>117</v>
      </c>
      <c r="G147" s="126"/>
      <c r="H147" s="126"/>
      <c r="I147" s="126"/>
      <c r="J147" s="126"/>
      <c r="K147" s="126"/>
      <c r="L147" s="126"/>
      <c r="M147" s="126"/>
    </row>
    <row r="148" spans="1:13" s="3" customFormat="1" ht="13.5" customHeight="1">
      <c r="A148" s="34"/>
      <c r="B148" s="126"/>
      <c r="C148" s="31"/>
      <c r="D148" s="31" t="s">
        <v>108</v>
      </c>
      <c r="E148" s="126"/>
      <c r="F148" s="212" t="s">
        <v>218</v>
      </c>
      <c r="G148" s="218"/>
      <c r="H148" s="218"/>
      <c r="I148" s="218"/>
      <c r="J148" s="218"/>
      <c r="K148" s="126"/>
      <c r="L148" s="126"/>
      <c r="M148" s="126"/>
    </row>
    <row r="149" spans="1:13" s="3" customFormat="1" ht="13.5" customHeight="1">
      <c r="A149" s="34"/>
      <c r="B149" s="126"/>
      <c r="C149" s="31"/>
      <c r="D149" s="31"/>
      <c r="E149" s="126"/>
      <c r="F149" s="31"/>
      <c r="G149" s="126"/>
      <c r="H149" s="126"/>
      <c r="I149" s="126"/>
      <c r="J149" s="126"/>
      <c r="K149" s="126"/>
      <c r="L149" s="126"/>
      <c r="M149" s="126"/>
    </row>
    <row r="150" spans="1:13" s="3" customFormat="1" ht="13.5" customHeight="1">
      <c r="A150" s="34"/>
      <c r="B150" s="126"/>
      <c r="C150" s="126" t="s">
        <v>385</v>
      </c>
      <c r="D150" s="31" t="s">
        <v>105</v>
      </c>
      <c r="E150" s="126"/>
      <c r="F150" s="156" t="s">
        <v>118</v>
      </c>
      <c r="G150" s="126"/>
      <c r="H150" s="126"/>
      <c r="I150" s="126"/>
      <c r="J150" s="126"/>
      <c r="K150" s="126"/>
      <c r="L150" s="126"/>
      <c r="M150" s="126"/>
    </row>
    <row r="151" spans="1:13" s="3" customFormat="1" ht="13.5" customHeight="1">
      <c r="A151" s="34"/>
      <c r="B151" s="126"/>
      <c r="C151" s="31"/>
      <c r="D151" s="31" t="s">
        <v>106</v>
      </c>
      <c r="E151" s="126"/>
      <c r="F151" s="289" t="s">
        <v>122</v>
      </c>
      <c r="G151" s="299"/>
      <c r="H151" s="299"/>
      <c r="I151" s="299"/>
      <c r="J151" s="299"/>
      <c r="K151" s="299"/>
      <c r="L151" s="299"/>
      <c r="M151" s="192"/>
    </row>
    <row r="152" spans="1:13" s="3" customFormat="1" ht="12.75">
      <c r="A152" s="34"/>
      <c r="B152" s="126"/>
      <c r="C152" s="31"/>
      <c r="D152" s="31"/>
      <c r="E152" s="126"/>
      <c r="F152" s="299"/>
      <c r="G152" s="299"/>
      <c r="H152" s="299"/>
      <c r="I152" s="299"/>
      <c r="J152" s="299"/>
      <c r="K152" s="299"/>
      <c r="L152" s="299"/>
      <c r="M152" s="192"/>
    </row>
    <row r="153" spans="1:13" s="3" customFormat="1" ht="12">
      <c r="A153" s="81"/>
      <c r="B153" s="126"/>
      <c r="C153" s="31"/>
      <c r="D153" s="31" t="s">
        <v>108</v>
      </c>
      <c r="E153" s="126"/>
      <c r="F153" s="212" t="s">
        <v>220</v>
      </c>
      <c r="G153" s="126"/>
      <c r="H153" s="126"/>
      <c r="I153" s="126"/>
      <c r="J153" s="126"/>
      <c r="K153" s="126"/>
      <c r="L153" s="126"/>
      <c r="M153" s="126"/>
    </row>
    <row r="154" spans="1:13" s="3" customFormat="1" ht="12">
      <c r="A154" s="34"/>
      <c r="B154" s="126"/>
      <c r="C154" s="31"/>
      <c r="D154" s="31"/>
      <c r="E154" s="126"/>
      <c r="F154" s="31"/>
      <c r="G154" s="126"/>
      <c r="H154" s="126"/>
      <c r="I154" s="126"/>
      <c r="J154" s="126"/>
      <c r="K154" s="126"/>
      <c r="L154" s="126"/>
      <c r="M154" s="126"/>
    </row>
    <row r="155" spans="1:13" s="3" customFormat="1" ht="12">
      <c r="A155" s="81"/>
      <c r="B155" s="126"/>
      <c r="C155" s="31"/>
      <c r="D155" s="31"/>
      <c r="E155" s="126"/>
      <c r="F155" s="31"/>
      <c r="G155" s="126"/>
      <c r="H155" s="126"/>
      <c r="I155" s="126"/>
      <c r="J155" s="126"/>
      <c r="K155" s="126"/>
      <c r="L155" s="126"/>
      <c r="M155" s="126"/>
    </row>
    <row r="156" spans="1:13" s="3" customFormat="1" ht="12">
      <c r="A156" s="81" t="s">
        <v>22</v>
      </c>
      <c r="B156" s="83" t="s">
        <v>390</v>
      </c>
      <c r="C156" s="31"/>
      <c r="D156" s="31"/>
      <c r="E156" s="31"/>
      <c r="F156" s="31"/>
      <c r="G156" s="31"/>
      <c r="H156" s="31"/>
      <c r="I156" s="126"/>
      <c r="J156" s="126"/>
      <c r="K156" s="126"/>
      <c r="L156" s="126"/>
      <c r="M156" s="126"/>
    </row>
    <row r="157" spans="1:13" s="3" customFormat="1" ht="12">
      <c r="A157" s="34"/>
      <c r="B157" s="31" t="s">
        <v>391</v>
      </c>
      <c r="C157" s="31"/>
      <c r="D157" s="31"/>
      <c r="E157" s="31"/>
      <c r="F157" s="31"/>
      <c r="G157" s="31"/>
      <c r="H157" s="31"/>
      <c r="I157" s="126"/>
      <c r="J157" s="126"/>
      <c r="K157" s="126"/>
      <c r="L157" s="126"/>
      <c r="M157" s="126"/>
    </row>
    <row r="158" spans="1:13" s="3" customFormat="1" ht="12">
      <c r="A158" s="34"/>
      <c r="B158" s="31"/>
      <c r="C158" s="31"/>
      <c r="D158" s="31"/>
      <c r="E158" s="31"/>
      <c r="F158" s="31"/>
      <c r="G158" s="31"/>
      <c r="H158" s="31"/>
      <c r="I158" s="126"/>
      <c r="J158" s="126"/>
      <c r="K158" s="126"/>
      <c r="L158" s="126"/>
      <c r="M158" s="126"/>
    </row>
    <row r="159" spans="1:13" s="3" customFormat="1" ht="12">
      <c r="A159" s="81" t="s">
        <v>23</v>
      </c>
      <c r="B159" s="83" t="s">
        <v>392</v>
      </c>
      <c r="C159" s="31"/>
      <c r="D159" s="31"/>
      <c r="E159" s="31"/>
      <c r="F159" s="31"/>
      <c r="G159" s="31"/>
      <c r="H159" s="31"/>
      <c r="I159" s="126"/>
      <c r="J159" s="126"/>
      <c r="K159" s="126"/>
      <c r="L159" s="126"/>
      <c r="M159" s="126"/>
    </row>
    <row r="160" spans="1:13" s="3" customFormat="1" ht="12">
      <c r="A160" s="34"/>
      <c r="B160" s="31" t="s">
        <v>386</v>
      </c>
      <c r="C160" s="31"/>
      <c r="D160" s="31"/>
      <c r="E160" s="31"/>
      <c r="F160" s="31"/>
      <c r="G160" s="31"/>
      <c r="H160" s="31"/>
      <c r="I160" s="126"/>
      <c r="J160" s="156"/>
      <c r="K160" s="126"/>
      <c r="L160" s="126"/>
      <c r="M160" s="126"/>
    </row>
    <row r="161" spans="1:13" s="3" customFormat="1" ht="12">
      <c r="A161" s="34"/>
      <c r="B161" s="31"/>
      <c r="C161" s="31"/>
      <c r="D161" s="31"/>
      <c r="E161" s="31"/>
      <c r="F161" s="31"/>
      <c r="G161" s="31"/>
      <c r="H161" s="31"/>
      <c r="I161" s="31"/>
      <c r="J161" s="31"/>
      <c r="K161" s="31"/>
      <c r="L161" s="31"/>
      <c r="M161" s="31"/>
    </row>
    <row r="162" spans="1:13" s="3" customFormat="1" ht="12">
      <c r="A162" s="81" t="s">
        <v>24</v>
      </c>
      <c r="B162" s="83" t="s">
        <v>19</v>
      </c>
      <c r="C162" s="31"/>
      <c r="D162" s="31"/>
      <c r="E162" s="31"/>
      <c r="F162" s="31"/>
      <c r="G162" s="31"/>
      <c r="H162" s="31"/>
      <c r="I162" s="31"/>
      <c r="J162" s="31"/>
      <c r="K162" s="31"/>
      <c r="L162" s="31"/>
      <c r="M162" s="31"/>
    </row>
    <row r="163" spans="1:13" s="3" customFormat="1" ht="12">
      <c r="A163" s="34"/>
      <c r="B163" s="31" t="s">
        <v>266</v>
      </c>
      <c r="C163" s="31"/>
      <c r="D163" s="31"/>
      <c r="E163" s="31"/>
      <c r="F163" s="31"/>
      <c r="G163" s="31"/>
      <c r="H163" s="31"/>
      <c r="I163" s="31"/>
      <c r="J163" s="31"/>
      <c r="K163" s="31"/>
      <c r="L163" s="31"/>
      <c r="M163" s="31"/>
    </row>
    <row r="164" spans="1:13" s="3" customFormat="1" ht="12">
      <c r="A164" s="34"/>
      <c r="B164" s="31"/>
      <c r="C164" s="31"/>
      <c r="D164" s="31"/>
      <c r="E164" s="31"/>
      <c r="F164" s="31"/>
      <c r="G164" s="31"/>
      <c r="H164" s="31"/>
      <c r="I164" s="31"/>
      <c r="J164" s="31"/>
      <c r="K164" s="31"/>
      <c r="L164" s="31"/>
      <c r="M164" s="31"/>
    </row>
    <row r="165" spans="1:13" s="3" customFormat="1" ht="12">
      <c r="A165" s="81" t="s">
        <v>25</v>
      </c>
      <c r="B165" s="83" t="s">
        <v>271</v>
      </c>
      <c r="C165" s="31"/>
      <c r="D165" s="31"/>
      <c r="E165" s="31"/>
      <c r="F165" s="31"/>
      <c r="G165" s="31"/>
      <c r="H165" s="31"/>
      <c r="I165" s="31"/>
      <c r="J165" s="31"/>
      <c r="K165" s="31"/>
      <c r="L165" s="31"/>
      <c r="M165" s="31"/>
    </row>
    <row r="166" spans="1:13" s="3" customFormat="1" ht="12">
      <c r="A166" s="30"/>
      <c r="B166" s="31"/>
      <c r="C166" s="31"/>
      <c r="D166" s="31"/>
      <c r="E166" s="31"/>
      <c r="G166" s="26" t="s">
        <v>193</v>
      </c>
      <c r="H166" s="26" t="s">
        <v>194</v>
      </c>
      <c r="I166" s="22"/>
      <c r="J166" s="26" t="s">
        <v>195</v>
      </c>
      <c r="K166" s="26" t="s">
        <v>194</v>
      </c>
      <c r="L166" s="31"/>
      <c r="M166" s="31"/>
    </row>
    <row r="167" spans="1:13" s="3" customFormat="1" ht="12">
      <c r="A167" s="30"/>
      <c r="B167" s="31"/>
      <c r="C167" s="31"/>
      <c r="D167" s="31"/>
      <c r="E167" s="31"/>
      <c r="G167" s="26" t="s">
        <v>196</v>
      </c>
      <c r="H167" s="26" t="s">
        <v>197</v>
      </c>
      <c r="I167" s="22"/>
      <c r="J167" s="26" t="s">
        <v>196</v>
      </c>
      <c r="K167" s="26" t="s">
        <v>198</v>
      </c>
      <c r="L167" s="31"/>
      <c r="M167" s="31"/>
    </row>
    <row r="168" spans="1:13" s="3" customFormat="1" ht="12">
      <c r="A168" s="30"/>
      <c r="B168" s="31"/>
      <c r="C168" s="31"/>
      <c r="D168" s="31"/>
      <c r="E168" s="31"/>
      <c r="G168" s="26" t="s">
        <v>199</v>
      </c>
      <c r="H168" s="26" t="s">
        <v>199</v>
      </c>
      <c r="I168" s="22"/>
      <c r="J168" s="26" t="s">
        <v>200</v>
      </c>
      <c r="K168" s="26" t="s">
        <v>146</v>
      </c>
      <c r="L168" s="31"/>
      <c r="M168" s="31"/>
    </row>
    <row r="169" spans="1:13" s="3" customFormat="1" ht="12">
      <c r="A169" s="30"/>
      <c r="B169" s="31"/>
      <c r="C169" s="31"/>
      <c r="D169" s="31"/>
      <c r="E169" s="31"/>
      <c r="G169" s="65">
        <v>39386</v>
      </c>
      <c r="H169" s="65">
        <v>39021</v>
      </c>
      <c r="I169" s="47"/>
      <c r="J169" s="65">
        <v>39386</v>
      </c>
      <c r="K169" s="65">
        <v>39021</v>
      </c>
      <c r="L169" s="31"/>
      <c r="M169" s="31"/>
    </row>
    <row r="170" spans="1:13" s="3" customFormat="1" ht="12">
      <c r="A170" s="30"/>
      <c r="B170" s="30" t="s">
        <v>267</v>
      </c>
      <c r="C170" s="83" t="s">
        <v>268</v>
      </c>
      <c r="D170" s="31"/>
      <c r="E170" s="31"/>
      <c r="G170" s="2"/>
      <c r="H170" s="2"/>
      <c r="I170" s="22"/>
      <c r="J170" s="2"/>
      <c r="K170" s="2"/>
      <c r="L170" s="31"/>
      <c r="M170" s="31"/>
    </row>
    <row r="171" spans="1:13" s="3" customFormat="1" ht="27" customHeight="1">
      <c r="A171" s="30"/>
      <c r="B171" s="31"/>
      <c r="C171" s="344" t="s">
        <v>140</v>
      </c>
      <c r="D171" s="344"/>
      <c r="E171" s="344"/>
      <c r="G171" s="243">
        <f>'Income St'!C43</f>
        <v>338.99999999999966</v>
      </c>
      <c r="H171" s="60">
        <f>+'Income St'!D43</f>
        <v>106</v>
      </c>
      <c r="I171" s="244"/>
      <c r="J171" s="243">
        <f>'Income St'!F43</f>
        <v>1402</v>
      </c>
      <c r="K171" s="60">
        <f>+'Income St'!G43</f>
        <v>-278.52999999999884</v>
      </c>
      <c r="L171" s="31"/>
      <c r="M171" s="31"/>
    </row>
    <row r="172" spans="1:13" s="3" customFormat="1" ht="26.25" customHeight="1">
      <c r="A172" s="30"/>
      <c r="B172" s="31"/>
      <c r="C172" s="344" t="s">
        <v>296</v>
      </c>
      <c r="D172" s="344"/>
      <c r="E172" s="344"/>
      <c r="F172" s="280"/>
      <c r="G172" s="243">
        <f>ROUND(+Reference!F38/1000,0)</f>
        <v>225000</v>
      </c>
      <c r="H172" s="60">
        <f>+ROUND(Reference!F26/1000,0)</f>
        <v>225000</v>
      </c>
      <c r="I172" s="244"/>
      <c r="J172" s="243">
        <f>ROUND(+Reference!L39/1000,0)</f>
        <v>225000</v>
      </c>
      <c r="K172" s="60">
        <f>+ROUND(Reference!L32/1000,0)</f>
        <v>225000</v>
      </c>
      <c r="L172" s="31"/>
      <c r="M172" s="31"/>
    </row>
    <row r="173" spans="1:13" s="3" customFormat="1" ht="27" customHeight="1">
      <c r="A173" s="30"/>
      <c r="B173" s="31"/>
      <c r="C173" s="344" t="s">
        <v>283</v>
      </c>
      <c r="D173" s="344"/>
      <c r="E173" s="344"/>
      <c r="G173" s="245">
        <f>+G171/G172*100</f>
        <v>0.1506666666666665</v>
      </c>
      <c r="H173" s="246">
        <f>+H171/H172*100</f>
        <v>0.04711111111111111</v>
      </c>
      <c r="I173" s="244"/>
      <c r="J173" s="245">
        <f>+J171/J172*100</f>
        <v>0.6231111111111111</v>
      </c>
      <c r="K173" s="246">
        <f>+K171/K172*100</f>
        <v>-0.1237911111111106</v>
      </c>
      <c r="L173" s="31"/>
      <c r="M173" s="31"/>
    </row>
    <row r="174" spans="1:13" s="3" customFormat="1" ht="12">
      <c r="A174" s="30"/>
      <c r="B174" s="31"/>
      <c r="C174" s="31"/>
      <c r="D174" s="31"/>
      <c r="E174" s="31"/>
      <c r="G174" s="31"/>
      <c r="H174" s="31"/>
      <c r="I174" s="31"/>
      <c r="J174" s="31"/>
      <c r="K174" s="31"/>
      <c r="L174" s="31"/>
      <c r="M174" s="31"/>
    </row>
    <row r="175" spans="1:13" s="3" customFormat="1" ht="12">
      <c r="A175" s="30"/>
      <c r="B175" s="31"/>
      <c r="C175" s="31"/>
      <c r="D175" s="31"/>
      <c r="E175" s="31"/>
      <c r="G175" s="31"/>
      <c r="H175" s="31"/>
      <c r="I175" s="31"/>
      <c r="J175" s="31"/>
      <c r="K175" s="31"/>
      <c r="L175" s="31"/>
      <c r="M175" s="31"/>
    </row>
    <row r="176" spans="1:13" s="3" customFormat="1" ht="12">
      <c r="A176" s="30"/>
      <c r="B176" s="30" t="s">
        <v>269</v>
      </c>
      <c r="C176" s="83" t="s">
        <v>270</v>
      </c>
      <c r="D176" s="31"/>
      <c r="E176" s="31"/>
      <c r="G176" s="247"/>
      <c r="H176" s="248"/>
      <c r="I176" s="248"/>
      <c r="J176" s="247"/>
      <c r="K176" s="248"/>
      <c r="L176" s="31"/>
      <c r="M176" s="31"/>
    </row>
    <row r="177" spans="1:13" s="3" customFormat="1" ht="27" customHeight="1">
      <c r="A177" s="30"/>
      <c r="B177" s="31"/>
      <c r="C177" s="344" t="s">
        <v>140</v>
      </c>
      <c r="D177" s="344"/>
      <c r="E177" s="344"/>
      <c r="G177" s="243">
        <f>+G171</f>
        <v>338.99999999999966</v>
      </c>
      <c r="H177" s="60">
        <f>+H171</f>
        <v>106</v>
      </c>
      <c r="I177" s="244"/>
      <c r="J177" s="243">
        <f>+J171</f>
        <v>1402</v>
      </c>
      <c r="K177" s="60">
        <f>+K171</f>
        <v>-278.52999999999884</v>
      </c>
      <c r="L177" s="31"/>
      <c r="M177" s="31"/>
    </row>
    <row r="178" spans="1:13" s="3" customFormat="1" ht="28.5" customHeight="1">
      <c r="A178" s="30"/>
      <c r="B178" s="31"/>
      <c r="C178" s="344" t="s">
        <v>296</v>
      </c>
      <c r="D178" s="344"/>
      <c r="E178" s="344"/>
      <c r="F178" s="280"/>
      <c r="G178" s="243">
        <f>+G172</f>
        <v>225000</v>
      </c>
      <c r="H178" s="60">
        <f>+H172</f>
        <v>225000</v>
      </c>
      <c r="I178" s="244"/>
      <c r="J178" s="243">
        <f>+J172</f>
        <v>225000</v>
      </c>
      <c r="K178" s="60">
        <f>+K172</f>
        <v>225000</v>
      </c>
      <c r="L178" s="31"/>
      <c r="M178" s="31"/>
    </row>
    <row r="179" spans="1:13" s="3" customFormat="1" ht="12">
      <c r="A179" s="30"/>
      <c r="B179" s="31"/>
      <c r="C179" s="86" t="s">
        <v>27</v>
      </c>
      <c r="D179" s="127"/>
      <c r="E179" s="127"/>
      <c r="G179" s="243"/>
      <c r="H179" s="60"/>
      <c r="I179" s="244"/>
      <c r="J179" s="243"/>
      <c r="K179" s="60"/>
      <c r="L179" s="31"/>
      <c r="M179" s="31"/>
    </row>
    <row r="180" spans="1:13" s="3" customFormat="1" ht="12">
      <c r="A180" s="30"/>
      <c r="B180" s="31"/>
      <c r="C180" s="344" t="s">
        <v>28</v>
      </c>
      <c r="D180" s="280"/>
      <c r="E180" s="280"/>
      <c r="F180" s="280"/>
      <c r="G180" s="243"/>
      <c r="H180" s="60"/>
      <c r="I180" s="244"/>
      <c r="J180" s="243"/>
      <c r="K180" s="60"/>
      <c r="L180" s="31"/>
      <c r="M180" s="31"/>
    </row>
    <row r="181" spans="1:13" s="3" customFormat="1" ht="14.25" customHeight="1">
      <c r="A181" s="30"/>
      <c r="B181" s="31"/>
      <c r="C181" s="280"/>
      <c r="D181" s="280"/>
      <c r="E181" s="280"/>
      <c r="F181" s="280"/>
      <c r="G181" s="243">
        <v>22500</v>
      </c>
      <c r="H181" s="60">
        <v>22500</v>
      </c>
      <c r="I181" s="244"/>
      <c r="J181" s="243">
        <v>22500</v>
      </c>
      <c r="K181" s="60">
        <v>22500</v>
      </c>
      <c r="L181" s="31"/>
      <c r="M181" s="31"/>
    </row>
    <row r="182" spans="1:13" s="3" customFormat="1" ht="25.5" customHeight="1">
      <c r="A182" s="30"/>
      <c r="B182" s="31"/>
      <c r="C182" s="280" t="s">
        <v>29</v>
      </c>
      <c r="D182" s="280"/>
      <c r="E182" s="280"/>
      <c r="F182" s="280"/>
      <c r="G182" s="249">
        <f>SUM(G178:G181)</f>
        <v>247500</v>
      </c>
      <c r="H182" s="250">
        <f>SUM(H178:H181)</f>
        <v>247500</v>
      </c>
      <c r="I182" s="244"/>
      <c r="J182" s="249">
        <f>SUM(J178:J181)</f>
        <v>247500</v>
      </c>
      <c r="K182" s="250">
        <f>SUM(K178:K181)</f>
        <v>247500</v>
      </c>
      <c r="L182" s="31"/>
      <c r="M182" s="31"/>
    </row>
    <row r="183" spans="1:13" s="3" customFormat="1" ht="30.75" customHeight="1">
      <c r="A183" s="30"/>
      <c r="B183" s="31"/>
      <c r="C183" s="344" t="s">
        <v>30</v>
      </c>
      <c r="D183" s="344"/>
      <c r="E183" s="344"/>
      <c r="G183" s="245">
        <f>+G177/G182*100</f>
        <v>0.13696969696969682</v>
      </c>
      <c r="H183" s="246">
        <f>+H177/H182*100</f>
        <v>0.042828282828282827</v>
      </c>
      <c r="I183" s="244"/>
      <c r="J183" s="245">
        <f>+J177/J182*100</f>
        <v>0.5664646464646464</v>
      </c>
      <c r="K183" s="246">
        <f>+K177/K182*100</f>
        <v>-0.11253737373737327</v>
      </c>
      <c r="L183" s="31"/>
      <c r="M183" s="31"/>
    </row>
    <row r="184" spans="1:13" s="3" customFormat="1" ht="12">
      <c r="A184" s="30"/>
      <c r="B184" s="30"/>
      <c r="C184" s="31"/>
      <c r="D184" s="31"/>
      <c r="E184" s="31"/>
      <c r="G184" s="247"/>
      <c r="H184" s="248"/>
      <c r="I184" s="248"/>
      <c r="J184" s="247"/>
      <c r="K184" s="248"/>
      <c r="L184" s="31"/>
      <c r="M184" s="31"/>
    </row>
    <row r="185" spans="1:13" s="3" customFormat="1" ht="12.75">
      <c r="A185" s="30"/>
      <c r="B185" s="30"/>
      <c r="C185" s="278"/>
      <c r="D185" s="282"/>
      <c r="E185" s="282"/>
      <c r="F185" s="282"/>
      <c r="G185" s="282"/>
      <c r="H185" s="282"/>
      <c r="I185" s="282"/>
      <c r="J185" s="282"/>
      <c r="K185" s="282"/>
      <c r="L185" s="282"/>
      <c r="M185" s="282"/>
    </row>
    <row r="186" spans="1:13" s="3" customFormat="1" ht="12">
      <c r="A186" s="30"/>
      <c r="B186" s="31"/>
      <c r="C186" s="31"/>
      <c r="D186" s="31"/>
      <c r="E186" s="31"/>
      <c r="F186" s="31"/>
      <c r="G186" s="31"/>
      <c r="H186" s="31"/>
      <c r="I186" s="31"/>
      <c r="J186" s="31"/>
      <c r="K186" s="31"/>
      <c r="L186" s="31"/>
      <c r="M186" s="31"/>
    </row>
    <row r="187" spans="1:2" s="3" customFormat="1" ht="12">
      <c r="A187" s="85" t="s">
        <v>26</v>
      </c>
      <c r="B187" s="23" t="s">
        <v>33</v>
      </c>
    </row>
    <row r="188" spans="1:13" s="3" customFormat="1" ht="12">
      <c r="A188" s="30"/>
      <c r="B188" s="335" t="s">
        <v>3</v>
      </c>
      <c r="C188" s="342"/>
      <c r="D188" s="342"/>
      <c r="E188" s="342"/>
      <c r="F188" s="342"/>
      <c r="G188" s="342"/>
      <c r="H188" s="342"/>
      <c r="I188" s="342"/>
      <c r="J188" s="342"/>
      <c r="K188" s="342"/>
      <c r="L188" s="342"/>
      <c r="M188" s="342"/>
    </row>
    <row r="189" spans="2:13" ht="12">
      <c r="B189" s="342"/>
      <c r="C189" s="342"/>
      <c r="D189" s="342"/>
      <c r="E189" s="342"/>
      <c r="F189" s="342"/>
      <c r="G189" s="342"/>
      <c r="H189" s="342"/>
      <c r="I189" s="342"/>
      <c r="J189" s="342"/>
      <c r="K189" s="342"/>
      <c r="L189" s="342"/>
      <c r="M189" s="342"/>
    </row>
    <row r="190" spans="2:3" ht="12">
      <c r="B190" s="128"/>
      <c r="C190" s="128"/>
    </row>
    <row r="191" spans="2:3" ht="12">
      <c r="B191" s="128"/>
      <c r="C191" s="128"/>
    </row>
    <row r="192" spans="2:3" ht="12">
      <c r="B192" s="128"/>
      <c r="C192" s="128"/>
    </row>
    <row r="193" spans="2:3" ht="12">
      <c r="B193" s="128"/>
      <c r="C193" s="128"/>
    </row>
    <row r="194" spans="2:3" ht="12">
      <c r="B194" s="128"/>
      <c r="C194" s="128"/>
    </row>
    <row r="209" spans="1:20" s="3" customFormat="1" ht="12.75">
      <c r="A209" s="30"/>
      <c r="B209" s="31"/>
      <c r="C209" s="31"/>
      <c r="D209" s="31"/>
      <c r="E209" s="31"/>
      <c r="F209" s="31"/>
      <c r="G209" s="31"/>
      <c r="H209" s="31"/>
      <c r="I209" s="31"/>
      <c r="J209" s="31"/>
      <c r="K209" s="31"/>
      <c r="N209"/>
      <c r="O209"/>
      <c r="P209"/>
      <c r="Q209"/>
      <c r="R209"/>
      <c r="S209"/>
      <c r="T209"/>
    </row>
    <row r="210" spans="1:20" s="3" customFormat="1" ht="12.75">
      <c r="A210" s="30"/>
      <c r="B210" s="31"/>
      <c r="C210" s="31"/>
      <c r="D210" s="31"/>
      <c r="E210" s="31"/>
      <c r="F210" s="31"/>
      <c r="G210" s="31"/>
      <c r="H210" s="31"/>
      <c r="I210" s="31"/>
      <c r="J210" s="31"/>
      <c r="K210" s="31"/>
      <c r="N210"/>
      <c r="O210"/>
      <c r="P210"/>
      <c r="Q210"/>
      <c r="R210"/>
      <c r="S210"/>
      <c r="T210"/>
    </row>
    <row r="211" spans="14:20" s="3" customFormat="1" ht="12.75">
      <c r="N211"/>
      <c r="O211"/>
      <c r="P211"/>
      <c r="Q211"/>
      <c r="R211"/>
      <c r="S211"/>
      <c r="T211"/>
    </row>
    <row r="212" spans="14:20" s="3" customFormat="1" ht="12.75">
      <c r="N212"/>
      <c r="O212"/>
      <c r="P212"/>
      <c r="Q212"/>
      <c r="R212"/>
      <c r="S212"/>
      <c r="T212"/>
    </row>
    <row r="213" spans="14:20" s="3" customFormat="1" ht="12.75">
      <c r="N213"/>
      <c r="O213"/>
      <c r="P213"/>
      <c r="Q213"/>
      <c r="R213"/>
      <c r="S213"/>
      <c r="T213"/>
    </row>
    <row r="214" spans="14:20" s="3" customFormat="1" ht="12.75">
      <c r="N214"/>
      <c r="O214"/>
      <c r="P214"/>
      <c r="Q214"/>
      <c r="R214"/>
      <c r="S214"/>
      <c r="T214"/>
    </row>
    <row r="215" spans="14:20" s="3" customFormat="1" ht="12.75">
      <c r="N215"/>
      <c r="O215"/>
      <c r="P215"/>
      <c r="Q215"/>
      <c r="R215"/>
      <c r="S215"/>
      <c r="T215"/>
    </row>
    <row r="216" spans="14:20" s="3" customFormat="1" ht="12.75">
      <c r="N216"/>
      <c r="O216"/>
      <c r="P216"/>
      <c r="Q216"/>
      <c r="R216"/>
      <c r="S216"/>
      <c r="T216"/>
    </row>
    <row r="217" spans="14:20" s="3" customFormat="1" ht="12.75">
      <c r="N217"/>
      <c r="O217"/>
      <c r="P217"/>
      <c r="Q217"/>
      <c r="R217"/>
      <c r="S217"/>
      <c r="T217"/>
    </row>
    <row r="218" spans="14:20" s="3" customFormat="1" ht="12.75">
      <c r="N218"/>
      <c r="O218"/>
      <c r="P218"/>
      <c r="Q218"/>
      <c r="R218"/>
      <c r="S218"/>
      <c r="T218"/>
    </row>
    <row r="219" spans="14:20" s="3" customFormat="1" ht="12.75">
      <c r="N219"/>
      <c r="O219"/>
      <c r="P219"/>
      <c r="Q219"/>
      <c r="R219"/>
      <c r="S219"/>
      <c r="T219"/>
    </row>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sheetData>
  <mergeCells count="38">
    <mergeCell ref="B17:M20"/>
    <mergeCell ref="A5:M5"/>
    <mergeCell ref="B25:M27"/>
    <mergeCell ref="B32:M35"/>
    <mergeCell ref="B11:M12"/>
    <mergeCell ref="B14:M15"/>
    <mergeCell ref="B29:M30"/>
    <mergeCell ref="B21:M22"/>
    <mergeCell ref="A1:M1"/>
    <mergeCell ref="A2:M2"/>
    <mergeCell ref="A3:M3"/>
    <mergeCell ref="A4:M4"/>
    <mergeCell ref="C180:F181"/>
    <mergeCell ref="B65:M65"/>
    <mergeCell ref="C178:F178"/>
    <mergeCell ref="C172:F172"/>
    <mergeCell ref="C138:M141"/>
    <mergeCell ref="C143:M144"/>
    <mergeCell ref="F151:L152"/>
    <mergeCell ref="C133:M136"/>
    <mergeCell ref="B188:M189"/>
    <mergeCell ref="B67:M68"/>
    <mergeCell ref="C173:E173"/>
    <mergeCell ref="B74:M74"/>
    <mergeCell ref="C171:E171"/>
    <mergeCell ref="C177:E177"/>
    <mergeCell ref="C183:E183"/>
    <mergeCell ref="B104:M106"/>
    <mergeCell ref="C185:M185"/>
    <mergeCell ref="C182:F182"/>
    <mergeCell ref="B38:M45"/>
    <mergeCell ref="B77:M78"/>
    <mergeCell ref="C107:M109"/>
    <mergeCell ref="C110:M112"/>
    <mergeCell ref="B51:M51"/>
    <mergeCell ref="B71:M71"/>
    <mergeCell ref="B62:M64"/>
    <mergeCell ref="B94:L94"/>
  </mergeCells>
  <printOptions/>
  <pageMargins left="0.48" right="0.18" top="0.69" bottom="0.7" header="0.5118110236220472" footer="0.5118110236220472"/>
  <pageSetup horizontalDpi="600" verticalDpi="600" orientation="portrait" paperSize="9" scale="85" r:id="rId1"/>
  <rowBreaks count="3" manualBreakCount="3">
    <brk id="71" max="12" man="1"/>
    <brk id="102" max="12" man="1"/>
    <brk id="155" max="12" man="1"/>
  </rowBreaks>
</worksheet>
</file>

<file path=xl/worksheets/sheet8.xml><?xml version="1.0" encoding="utf-8"?>
<worksheet xmlns="http://schemas.openxmlformats.org/spreadsheetml/2006/main" xmlns:r="http://schemas.openxmlformats.org/officeDocument/2006/relationships">
  <dimension ref="A1:N59"/>
  <sheetViews>
    <sheetView workbookViewId="0" topLeftCell="A25">
      <selection activeCell="K73" sqref="K73"/>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89" t="s">
        <v>345</v>
      </c>
      <c r="B2" s="3"/>
      <c r="C2" s="3"/>
      <c r="D2" s="3"/>
      <c r="E2" s="3"/>
      <c r="F2" s="3"/>
      <c r="I2" s="99" t="s">
        <v>346</v>
      </c>
    </row>
    <row r="3" spans="1:12" ht="12.75">
      <c r="A3" s="96"/>
      <c r="B3" s="1"/>
      <c r="C3" s="5" t="s">
        <v>313</v>
      </c>
      <c r="D3" s="5" t="s">
        <v>314</v>
      </c>
      <c r="E3" s="5" t="s">
        <v>295</v>
      </c>
      <c r="F3" s="5" t="s">
        <v>315</v>
      </c>
      <c r="I3" s="5" t="s">
        <v>313</v>
      </c>
      <c r="J3" s="5" t="s">
        <v>314</v>
      </c>
      <c r="K3" s="5" t="s">
        <v>295</v>
      </c>
      <c r="L3" s="5" t="s">
        <v>315</v>
      </c>
    </row>
    <row r="4" spans="1:12" ht="12.75">
      <c r="A4" s="96">
        <v>38384</v>
      </c>
      <c r="B4" s="1" t="s">
        <v>312</v>
      </c>
      <c r="C4" s="52">
        <v>2</v>
      </c>
      <c r="D4" s="52">
        <f>+C4</f>
        <v>2</v>
      </c>
      <c r="E4" s="52">
        <f>+A5-A4+1</f>
        <v>21</v>
      </c>
      <c r="F4" s="52">
        <f>+E4/$E$8*D4</f>
        <v>0.47191011235955055</v>
      </c>
      <c r="I4" s="100">
        <f>+C4</f>
        <v>2</v>
      </c>
      <c r="J4" s="100">
        <f>+D4</f>
        <v>2</v>
      </c>
      <c r="K4" s="103">
        <f>+A5-A4+1</f>
        <v>21</v>
      </c>
      <c r="L4" s="102">
        <f>+K4/K20*J4</f>
        <v>0.11506849315068493</v>
      </c>
    </row>
    <row r="5" spans="1:12" ht="12.75">
      <c r="A5" s="96">
        <v>38404</v>
      </c>
      <c r="B5" s="1" t="s">
        <v>341</v>
      </c>
      <c r="C5" s="52">
        <v>18</v>
      </c>
      <c r="D5" s="52">
        <f>+C5+D4</f>
        <v>20</v>
      </c>
      <c r="E5" s="52">
        <f>+A6-A5</f>
        <v>7</v>
      </c>
      <c r="F5" s="52">
        <f>+E5/$E$8*D5</f>
        <v>1.5730337078651684</v>
      </c>
      <c r="I5" s="100">
        <f>+C5</f>
        <v>18</v>
      </c>
      <c r="J5" s="100">
        <f>+I5+J4</f>
        <v>20</v>
      </c>
      <c r="K5" s="103">
        <f>+A6-A5</f>
        <v>7</v>
      </c>
      <c r="L5" s="102">
        <f>+K5/K20*J5</f>
        <v>0.3835616438356165</v>
      </c>
    </row>
    <row r="6" spans="1:12" ht="12.75">
      <c r="A6" s="96">
        <v>38411</v>
      </c>
      <c r="B6" s="1" t="s">
        <v>342</v>
      </c>
      <c r="C6" s="52">
        <v>56035096</v>
      </c>
      <c r="D6" s="52">
        <f>+C6+D5</f>
        <v>56035116</v>
      </c>
      <c r="E6" s="52">
        <f>+A7-A6</f>
        <v>61</v>
      </c>
      <c r="F6" s="52">
        <f>+E6/$E$8*D6</f>
        <v>38406090.741573036</v>
      </c>
      <c r="I6" s="100">
        <f>+C6</f>
        <v>56035096</v>
      </c>
      <c r="J6" s="100">
        <f>+I6+J5</f>
        <v>56035116</v>
      </c>
      <c r="K6" s="103">
        <f>+A10-A6</f>
        <v>144</v>
      </c>
      <c r="L6" s="102">
        <f>+K6/K20*J6</f>
        <v>22107004.66849315</v>
      </c>
    </row>
    <row r="7" spans="1:12" ht="12.75">
      <c r="A7" s="96">
        <v>38472</v>
      </c>
      <c r="B7" s="1" t="s">
        <v>343</v>
      </c>
      <c r="C7" s="52">
        <v>0</v>
      </c>
      <c r="D7" s="52">
        <f>+C7+D6</f>
        <v>56035116</v>
      </c>
      <c r="E7" s="52"/>
      <c r="F7" s="52">
        <f>+E7/$E$8*D7</f>
        <v>0</v>
      </c>
      <c r="I7" s="101"/>
      <c r="J7" s="101"/>
      <c r="K7" s="103"/>
      <c r="L7" s="102"/>
    </row>
    <row r="8" spans="1:12" ht="12.75">
      <c r="A8" s="96"/>
      <c r="B8" s="1"/>
      <c r="C8" s="1"/>
      <c r="D8" s="52"/>
      <c r="E8" s="98">
        <f>SUM(E4:E7)</f>
        <v>89</v>
      </c>
      <c r="F8" s="113">
        <f>SUM(F4:F7)</f>
        <v>38406092.78651685</v>
      </c>
      <c r="G8" s="99" t="s">
        <v>31</v>
      </c>
      <c r="H8" s="99"/>
      <c r="I8" s="101"/>
      <c r="J8" s="101"/>
      <c r="K8" s="103"/>
      <c r="L8" s="102"/>
    </row>
    <row r="9" spans="1:12" ht="12.75">
      <c r="A9" s="96">
        <v>38473</v>
      </c>
      <c r="B9" s="1" t="s">
        <v>312</v>
      </c>
      <c r="C9" s="74">
        <f>+D7</f>
        <v>56035116</v>
      </c>
      <c r="D9" s="52">
        <f>+C9</f>
        <v>56035116</v>
      </c>
      <c r="E9" s="72">
        <f>+A10-A9+1</f>
        <v>83</v>
      </c>
      <c r="F9" s="24">
        <f>+E9/E12*D9</f>
        <v>50553419.86956522</v>
      </c>
      <c r="I9" s="101"/>
      <c r="J9" s="101"/>
      <c r="K9" s="103"/>
      <c r="L9" s="102"/>
    </row>
    <row r="10" spans="1:12" ht="12.75">
      <c r="A10" s="96">
        <v>38555</v>
      </c>
      <c r="B10" t="s">
        <v>338</v>
      </c>
      <c r="C10" s="52">
        <v>53964884</v>
      </c>
      <c r="D10" s="74">
        <f>+C10+D9</f>
        <v>110000000</v>
      </c>
      <c r="E10" s="52">
        <f>+A11-A10</f>
        <v>9</v>
      </c>
      <c r="F10" s="52">
        <f>+E10/E12*D10</f>
        <v>10760869.565217393</v>
      </c>
      <c r="I10" s="100">
        <f>+C10</f>
        <v>53964884</v>
      </c>
      <c r="J10" s="100">
        <f>+I10+J6</f>
        <v>110000000</v>
      </c>
      <c r="K10" s="103">
        <f>+A14-A10</f>
        <v>19</v>
      </c>
      <c r="L10" s="102">
        <f>+K10/K20*J10</f>
        <v>5726027.397260274</v>
      </c>
    </row>
    <row r="11" spans="1:12" ht="12.75">
      <c r="A11" s="96">
        <v>38564</v>
      </c>
      <c r="B11" s="1" t="s">
        <v>343</v>
      </c>
      <c r="C11" s="52">
        <v>0</v>
      </c>
      <c r="D11" s="74">
        <f>+C11+D10</f>
        <v>110000000</v>
      </c>
      <c r="E11" s="52"/>
      <c r="F11" s="74"/>
      <c r="I11" s="101"/>
      <c r="J11" s="101"/>
      <c r="K11" s="103"/>
      <c r="L11" s="102"/>
    </row>
    <row r="12" spans="1:12" ht="12.75">
      <c r="A12" s="96"/>
      <c r="C12" s="1"/>
      <c r="D12" s="1"/>
      <c r="E12" s="98">
        <f>SUM(E9:E11)</f>
        <v>92</v>
      </c>
      <c r="F12" s="114">
        <f>SUM(F9:F11)</f>
        <v>61314289.43478261</v>
      </c>
      <c r="G12" s="99" t="s">
        <v>344</v>
      </c>
      <c r="H12" s="99"/>
      <c r="I12" s="101"/>
      <c r="J12" s="101"/>
      <c r="K12" s="103"/>
      <c r="L12" s="102"/>
    </row>
    <row r="13" spans="1:12" ht="12.75">
      <c r="A13" s="96">
        <v>38565</v>
      </c>
      <c r="B13" s="1" t="s">
        <v>312</v>
      </c>
      <c r="C13" s="52">
        <f>+D11</f>
        <v>110000000</v>
      </c>
      <c r="D13" s="74">
        <f>+C13</f>
        <v>110000000</v>
      </c>
      <c r="E13" s="72">
        <f>+A14-A13+1</f>
        <v>10</v>
      </c>
      <c r="F13" s="24">
        <f>+E13/E17*D13</f>
        <v>11956521.739130434</v>
      </c>
      <c r="I13" s="101"/>
      <c r="J13" s="101"/>
      <c r="K13" s="103"/>
      <c r="L13" s="101"/>
    </row>
    <row r="14" spans="1:12" ht="12.75">
      <c r="A14" s="96">
        <v>38574</v>
      </c>
      <c r="B14" t="s">
        <v>348</v>
      </c>
      <c r="C14" s="52">
        <v>40000000</v>
      </c>
      <c r="D14" s="74">
        <f>+D13+C14</f>
        <v>150000000</v>
      </c>
      <c r="E14" s="52">
        <f>+A15-A14</f>
        <v>0</v>
      </c>
      <c r="F14" s="24">
        <f>+E14/E17*D14</f>
        <v>0</v>
      </c>
      <c r="I14" s="100">
        <f>+C14</f>
        <v>40000000</v>
      </c>
      <c r="J14" s="100">
        <f>+J10+I14</f>
        <v>150000000</v>
      </c>
      <c r="K14" s="103">
        <f>+A14-A15</f>
        <v>0</v>
      </c>
      <c r="L14" s="102">
        <f>+K14/K20*J14</f>
        <v>0</v>
      </c>
    </row>
    <row r="15" spans="1:12" ht="12.75">
      <c r="A15" s="96">
        <v>38574</v>
      </c>
      <c r="B15" t="s">
        <v>349</v>
      </c>
      <c r="C15" s="52">
        <v>75000000</v>
      </c>
      <c r="D15" s="74">
        <f>+D14+C15</f>
        <v>225000000</v>
      </c>
      <c r="E15" s="52">
        <f>+A16-A15</f>
        <v>82</v>
      </c>
      <c r="F15" s="24">
        <f>+E15/E17*D15</f>
        <v>200543478.26086956</v>
      </c>
      <c r="I15" s="100">
        <f>+C15</f>
        <v>75000000</v>
      </c>
      <c r="J15" s="100">
        <f>+J14+I15</f>
        <v>225000000</v>
      </c>
      <c r="K15" s="103">
        <f>+A19-A15</f>
        <v>174</v>
      </c>
      <c r="L15" s="115">
        <f>+K15/K20*J15</f>
        <v>107260273.97260274</v>
      </c>
    </row>
    <row r="16" spans="1:10" ht="12.75">
      <c r="A16" s="97">
        <v>38656</v>
      </c>
      <c r="B16" s="1" t="s">
        <v>343</v>
      </c>
      <c r="C16" s="52">
        <v>0</v>
      </c>
      <c r="D16" s="74">
        <f>+C16+D15</f>
        <v>225000000</v>
      </c>
      <c r="E16" s="52"/>
      <c r="F16" s="74"/>
      <c r="I16" s="101"/>
      <c r="J16" s="101"/>
    </row>
    <row r="17" spans="1:10" ht="12.75">
      <c r="A17" s="97"/>
      <c r="C17" s="1"/>
      <c r="D17" s="1"/>
      <c r="E17" s="98">
        <f>SUM(E13:E16)</f>
        <v>92</v>
      </c>
      <c r="F17" s="114">
        <f>SUM(F13:F16)</f>
        <v>212500000</v>
      </c>
      <c r="G17" s="99" t="s">
        <v>350</v>
      </c>
      <c r="H17" s="99"/>
      <c r="I17" s="101"/>
      <c r="J17" s="101"/>
    </row>
    <row r="18" spans="1:12" ht="12.75">
      <c r="A18" s="97">
        <v>38657</v>
      </c>
      <c r="B18" s="1" t="s">
        <v>312</v>
      </c>
      <c r="C18" s="74">
        <f>+D16</f>
        <v>225000000</v>
      </c>
      <c r="D18" s="74">
        <f>+C18</f>
        <v>225000000</v>
      </c>
      <c r="E18" s="72">
        <f>+A19-A18+1</f>
        <v>92</v>
      </c>
      <c r="F18" s="24">
        <f>+E18/E20*D18</f>
        <v>225000000</v>
      </c>
      <c r="I18" s="101"/>
      <c r="J18" s="101"/>
      <c r="K18" s="103"/>
      <c r="L18" s="101"/>
    </row>
    <row r="19" spans="1:12" ht="12.75">
      <c r="A19" s="95">
        <v>38748</v>
      </c>
      <c r="B19" s="1" t="s">
        <v>343</v>
      </c>
      <c r="C19" s="52">
        <v>0</v>
      </c>
      <c r="D19" s="74">
        <f>+C19+D18</f>
        <v>225000000</v>
      </c>
      <c r="E19" s="52"/>
      <c r="F19" s="1"/>
      <c r="I19" s="103"/>
      <c r="J19" s="103"/>
      <c r="K19" s="101"/>
      <c r="L19" s="101"/>
    </row>
    <row r="20" spans="1:14" ht="12.75">
      <c r="A20" s="95"/>
      <c r="C20" s="1"/>
      <c r="D20" s="1"/>
      <c r="E20" s="98">
        <f>SUM(E18:E19)</f>
        <v>92</v>
      </c>
      <c r="F20" s="114">
        <f>SUM(F18:F19)</f>
        <v>225000000</v>
      </c>
      <c r="G20" s="99" t="s">
        <v>32</v>
      </c>
      <c r="H20" s="99"/>
      <c r="K20" s="104">
        <f>SUM(K4:K16)</f>
        <v>365</v>
      </c>
      <c r="L20" s="105">
        <f>SUM(L4:L15)</f>
        <v>135093306.5369863</v>
      </c>
      <c r="M20" t="s">
        <v>431</v>
      </c>
      <c r="N20" s="117">
        <f>+E8+E12+E17+E20</f>
        <v>365</v>
      </c>
    </row>
    <row r="21" spans="1:6" ht="12.75">
      <c r="A21" s="95">
        <v>38749</v>
      </c>
      <c r="B21" s="1" t="s">
        <v>312</v>
      </c>
      <c r="C21" s="74">
        <f>+D19</f>
        <v>225000000</v>
      </c>
      <c r="D21" s="74">
        <f>+C21</f>
        <v>225000000</v>
      </c>
      <c r="E21" s="72">
        <f>+A22-A21+1</f>
        <v>89</v>
      </c>
      <c r="F21" s="24">
        <f>+E21/E23*D21</f>
        <v>225000000</v>
      </c>
    </row>
    <row r="22" spans="1:12" ht="12.75">
      <c r="A22" s="95">
        <v>38837</v>
      </c>
      <c r="B22" s="1" t="s">
        <v>343</v>
      </c>
      <c r="C22" s="62">
        <v>0</v>
      </c>
      <c r="D22" s="74">
        <f>+C22+D21</f>
        <v>225000000</v>
      </c>
      <c r="E22" s="52"/>
      <c r="F22" s="1"/>
      <c r="I22" s="103"/>
      <c r="J22" s="103"/>
      <c r="K22" s="101"/>
      <c r="L22" s="103"/>
    </row>
    <row r="23" spans="1:12" ht="12.75">
      <c r="A23" s="95"/>
      <c r="C23" s="1"/>
      <c r="D23" s="1"/>
      <c r="E23" s="98">
        <f>SUM(E21:E22)</f>
        <v>89</v>
      </c>
      <c r="F23" s="114">
        <f>SUM(F21:F22)</f>
        <v>225000000</v>
      </c>
      <c r="G23" s="99" t="s">
        <v>430</v>
      </c>
      <c r="H23" s="99"/>
      <c r="I23" s="103">
        <v>225000000</v>
      </c>
      <c r="J23" s="103">
        <f>+I23</f>
        <v>225000000</v>
      </c>
      <c r="K23" s="103">
        <f>+A31-A21+1</f>
        <v>365</v>
      </c>
      <c r="L23" s="103">
        <f>+J23/K32*K23</f>
        <v>225000000</v>
      </c>
    </row>
    <row r="24" spans="1:12" ht="12.75">
      <c r="A24" s="95">
        <v>38838</v>
      </c>
      <c r="B24" s="1" t="s">
        <v>312</v>
      </c>
      <c r="C24" s="74">
        <f>+D22</f>
        <v>225000000</v>
      </c>
      <c r="D24" s="74">
        <f>+C24</f>
        <v>225000000</v>
      </c>
      <c r="E24" s="72">
        <f>+A25-A24+1</f>
        <v>92</v>
      </c>
      <c r="F24" s="24">
        <f>+E24/E26*D24</f>
        <v>225000000</v>
      </c>
      <c r="I24" s="103"/>
      <c r="J24" s="103"/>
      <c r="K24" s="101"/>
      <c r="L24" s="103"/>
    </row>
    <row r="25" spans="1:12" ht="12.75">
      <c r="A25" s="95">
        <v>38929</v>
      </c>
      <c r="B25" s="1" t="s">
        <v>343</v>
      </c>
      <c r="C25" s="62">
        <v>0</v>
      </c>
      <c r="D25" s="74">
        <f>+C25+D24</f>
        <v>225000000</v>
      </c>
      <c r="E25" s="52"/>
      <c r="F25" s="1"/>
      <c r="I25" s="103"/>
      <c r="J25" s="103"/>
      <c r="K25" s="101"/>
      <c r="L25" s="103"/>
    </row>
    <row r="26" spans="1:10" ht="12.75">
      <c r="A26" s="95"/>
      <c r="C26" s="1"/>
      <c r="D26" s="1"/>
      <c r="E26" s="98">
        <f>SUM(E24:E25)</f>
        <v>92</v>
      </c>
      <c r="F26" s="114">
        <f>SUM(F24:F25)</f>
        <v>225000000</v>
      </c>
      <c r="G26" s="99" t="s">
        <v>224</v>
      </c>
      <c r="I26" s="103"/>
      <c r="J26" s="103"/>
    </row>
    <row r="27" spans="1:12" ht="12.75">
      <c r="A27" s="95">
        <v>38930</v>
      </c>
      <c r="B27" s="1" t="s">
        <v>312</v>
      </c>
      <c r="C27" s="74">
        <f>+D25</f>
        <v>225000000</v>
      </c>
      <c r="D27" s="74">
        <f>+C27</f>
        <v>225000000</v>
      </c>
      <c r="E27" s="72">
        <f>+A28-A27+1</f>
        <v>92</v>
      </c>
      <c r="F27" s="24">
        <f>+E27/E29*D27</f>
        <v>225000000</v>
      </c>
      <c r="I27" s="103"/>
      <c r="J27" s="103"/>
      <c r="K27" s="101"/>
      <c r="L27" s="101"/>
    </row>
    <row r="28" spans="1:12" ht="12.75">
      <c r="A28" s="95">
        <v>39021</v>
      </c>
      <c r="B28" s="1" t="s">
        <v>343</v>
      </c>
      <c r="C28" s="62">
        <v>0</v>
      </c>
      <c r="D28" s="74">
        <f>+C28+D27</f>
        <v>225000000</v>
      </c>
      <c r="E28" s="1"/>
      <c r="F28" s="1"/>
      <c r="I28" s="103"/>
      <c r="J28" s="103"/>
      <c r="K28" s="101"/>
      <c r="L28" s="101"/>
    </row>
    <row r="29" spans="1:12" ht="12.75">
      <c r="A29" s="95"/>
      <c r="C29" s="1"/>
      <c r="D29" s="1"/>
      <c r="E29" s="98">
        <f>SUM(E27:E28)</f>
        <v>92</v>
      </c>
      <c r="F29" s="114">
        <f>SUM(F27:F28)</f>
        <v>225000000</v>
      </c>
      <c r="G29" s="99" t="s">
        <v>389</v>
      </c>
      <c r="I29" s="103"/>
      <c r="J29" s="103"/>
      <c r="K29" s="101"/>
      <c r="L29" s="101"/>
    </row>
    <row r="30" spans="1:12" ht="12.75">
      <c r="A30" s="95">
        <v>39022</v>
      </c>
      <c r="B30" s="1" t="s">
        <v>312</v>
      </c>
      <c r="C30" s="74">
        <f>+D28</f>
        <v>225000000</v>
      </c>
      <c r="D30" s="74">
        <f>+C30</f>
        <v>225000000</v>
      </c>
      <c r="E30" s="72">
        <f>+A31-A30+1</f>
        <v>92</v>
      </c>
      <c r="F30" s="24">
        <f>+E30/E32*D30</f>
        <v>225000000</v>
      </c>
      <c r="I30" s="103"/>
      <c r="J30" s="103"/>
      <c r="K30" s="101"/>
      <c r="L30" s="101"/>
    </row>
    <row r="31" spans="1:10" ht="12.75">
      <c r="A31" s="95">
        <v>39113</v>
      </c>
      <c r="B31" s="1" t="s">
        <v>343</v>
      </c>
      <c r="C31" s="62">
        <v>0</v>
      </c>
      <c r="D31" s="74">
        <f>+C31+D30</f>
        <v>225000000</v>
      </c>
      <c r="E31" s="1"/>
      <c r="F31" s="1"/>
      <c r="I31" s="121"/>
      <c r="J31" s="121"/>
    </row>
    <row r="32" spans="1:14" ht="12.75">
      <c r="A32" s="187"/>
      <c r="C32" s="1"/>
      <c r="D32" s="1"/>
      <c r="E32" s="98">
        <f>SUM(E30:E31)</f>
        <v>92</v>
      </c>
      <c r="F32" s="114">
        <f>SUM(F30:F31)</f>
        <v>225000000</v>
      </c>
      <c r="G32" s="99" t="s">
        <v>114</v>
      </c>
      <c r="I32" s="121"/>
      <c r="J32" s="121"/>
      <c r="K32" s="104">
        <f>SUM(K22:K24)</f>
        <v>365</v>
      </c>
      <c r="L32" s="122">
        <f>SUM(L22:L24)</f>
        <v>225000000</v>
      </c>
      <c r="M32" t="s">
        <v>432</v>
      </c>
      <c r="N32" s="130">
        <f>+E23+E26+E29+E32</f>
        <v>365</v>
      </c>
    </row>
    <row r="33" spans="1:10" ht="12.75">
      <c r="A33" s="187">
        <v>39114</v>
      </c>
      <c r="B33" s="1" t="s">
        <v>312</v>
      </c>
      <c r="C33" s="74">
        <f>+D31</f>
        <v>225000000</v>
      </c>
      <c r="D33" s="74">
        <f>+C33</f>
        <v>225000000</v>
      </c>
      <c r="E33" s="72">
        <f>+A34-A33+1</f>
        <v>89</v>
      </c>
      <c r="F33" s="24">
        <f>+E33/E35*D33</f>
        <v>225000000</v>
      </c>
      <c r="I33" s="121"/>
      <c r="J33" s="121"/>
    </row>
    <row r="34" spans="1:10" ht="12.75">
      <c r="A34" s="187">
        <v>39202</v>
      </c>
      <c r="B34" s="1" t="s">
        <v>343</v>
      </c>
      <c r="C34" s="62">
        <v>0</v>
      </c>
      <c r="D34" s="74">
        <f>+C34+D33</f>
        <v>225000000</v>
      </c>
      <c r="E34" s="1"/>
      <c r="F34" s="1"/>
      <c r="I34" s="121"/>
      <c r="J34" s="121"/>
    </row>
    <row r="35" spans="1:12" ht="12.75">
      <c r="A35" s="187"/>
      <c r="C35" s="1"/>
      <c r="D35" s="1"/>
      <c r="E35" s="98">
        <f>SUM(E33:E34)</f>
        <v>89</v>
      </c>
      <c r="F35" s="114">
        <f>SUM(F33:F34)</f>
        <v>225000000</v>
      </c>
      <c r="G35" s="99" t="s">
        <v>291</v>
      </c>
      <c r="I35" s="103">
        <v>225000000</v>
      </c>
      <c r="J35" s="103">
        <f>+I35</f>
        <v>225000000</v>
      </c>
      <c r="K35" s="103">
        <f>+A40-A33+1</f>
        <v>273</v>
      </c>
      <c r="L35" s="103">
        <f>+J35/K39*K35</f>
        <v>225000000</v>
      </c>
    </row>
    <row r="36" spans="1:10" ht="12.75">
      <c r="A36" s="187">
        <v>39203</v>
      </c>
      <c r="B36" s="1" t="s">
        <v>312</v>
      </c>
      <c r="C36" s="74">
        <f>+D34</f>
        <v>225000000</v>
      </c>
      <c r="D36" s="74">
        <f>+C36</f>
        <v>225000000</v>
      </c>
      <c r="E36" s="72">
        <f>+A37-A36+1</f>
        <v>92</v>
      </c>
      <c r="F36" s="24">
        <f>+E36/E38*D36</f>
        <v>225000000</v>
      </c>
      <c r="I36" s="121"/>
      <c r="J36" s="121"/>
    </row>
    <row r="37" spans="1:10" ht="12.75">
      <c r="A37" s="187">
        <v>39294</v>
      </c>
      <c r="B37" s="1" t="s">
        <v>343</v>
      </c>
      <c r="C37" s="62">
        <v>0</v>
      </c>
      <c r="D37" s="74">
        <f>+C37+D36</f>
        <v>225000000</v>
      </c>
      <c r="E37" s="1"/>
      <c r="F37" s="1"/>
      <c r="I37" s="121"/>
      <c r="J37" s="121"/>
    </row>
    <row r="38" spans="1:10" ht="12.75">
      <c r="A38" s="187"/>
      <c r="C38" s="1"/>
      <c r="D38" s="1"/>
      <c r="E38" s="98">
        <f>SUM(E36:E37)</f>
        <v>92</v>
      </c>
      <c r="F38" s="114">
        <f>SUM(F36:F37)</f>
        <v>225000000</v>
      </c>
      <c r="G38" s="99" t="s">
        <v>297</v>
      </c>
      <c r="I38" s="121"/>
      <c r="J38" s="121"/>
    </row>
    <row r="39" spans="1:14" ht="12.75">
      <c r="A39" s="187">
        <v>39295</v>
      </c>
      <c r="B39" s="1" t="s">
        <v>312</v>
      </c>
      <c r="C39" s="74">
        <f>+D37</f>
        <v>225000000</v>
      </c>
      <c r="D39" s="74">
        <f>+C39</f>
        <v>225000000</v>
      </c>
      <c r="E39" s="72">
        <v>92</v>
      </c>
      <c r="F39" s="24">
        <f>+E39/E41*D39</f>
        <v>225000000</v>
      </c>
      <c r="I39" s="121"/>
      <c r="J39" s="121"/>
      <c r="K39" s="104">
        <f>SUM(K35:K38)</f>
        <v>273</v>
      </c>
      <c r="L39" s="122">
        <f>SUM(L35:L38)</f>
        <v>225000000</v>
      </c>
      <c r="M39" t="s">
        <v>292</v>
      </c>
      <c r="N39" s="130">
        <f>+E35+E38+E41</f>
        <v>273</v>
      </c>
    </row>
    <row r="40" spans="1:10" ht="12.75">
      <c r="A40" s="187">
        <v>39386</v>
      </c>
      <c r="B40" s="1" t="s">
        <v>343</v>
      </c>
      <c r="C40" s="62">
        <v>0</v>
      </c>
      <c r="D40" s="74">
        <f>+C40+D39</f>
        <v>225000000</v>
      </c>
      <c r="E40" s="1"/>
      <c r="F40" s="1"/>
      <c r="I40" s="121"/>
      <c r="J40" s="121"/>
    </row>
    <row r="41" spans="1:10" ht="12.75">
      <c r="A41" s="187"/>
      <c r="C41" s="1"/>
      <c r="D41" s="1"/>
      <c r="E41" s="98">
        <f>SUM(E39:E40)</f>
        <v>92</v>
      </c>
      <c r="F41" s="114">
        <f>SUM(F39:F40)</f>
        <v>225000000</v>
      </c>
      <c r="G41" s="99" t="s">
        <v>297</v>
      </c>
      <c r="I41" s="121"/>
      <c r="J41" s="121"/>
    </row>
    <row r="42" spans="1:10" ht="12.75">
      <c r="A42" s="187"/>
      <c r="C42" s="1"/>
      <c r="D42" s="1"/>
      <c r="E42" s="1"/>
      <c r="F42" s="1"/>
      <c r="I42" s="121"/>
      <c r="J42" s="121"/>
    </row>
    <row r="43" spans="1:10" ht="12.75">
      <c r="A43" s="187"/>
      <c r="C43" s="1"/>
      <c r="D43" s="1"/>
      <c r="E43" s="1"/>
      <c r="F43" s="1"/>
      <c r="I43" s="121"/>
      <c r="J43" s="121"/>
    </row>
    <row r="44" spans="1:10" ht="12.75">
      <c r="A44" s="187"/>
      <c r="C44" s="1"/>
      <c r="D44" s="1"/>
      <c r="E44" s="1"/>
      <c r="F44" s="1"/>
      <c r="I44" s="121"/>
      <c r="J44" s="121"/>
    </row>
    <row r="45" spans="1:10" ht="12.75">
      <c r="A45" s="187"/>
      <c r="C45" s="1"/>
      <c r="D45" s="1"/>
      <c r="E45" s="1"/>
      <c r="F45" s="1"/>
      <c r="I45" s="121"/>
      <c r="J45" s="121"/>
    </row>
    <row r="46" spans="1:10" ht="12.75">
      <c r="A46" s="187"/>
      <c r="C46" s="1"/>
      <c r="D46" s="1"/>
      <c r="E46" s="1"/>
      <c r="F46" s="1"/>
      <c r="I46" s="121"/>
      <c r="J46" s="121"/>
    </row>
    <row r="47" spans="1:10" ht="12.75">
      <c r="A47" s="187"/>
      <c r="C47" s="1"/>
      <c r="D47" s="1"/>
      <c r="E47" s="1"/>
      <c r="F47" s="1"/>
      <c r="I47" s="121"/>
      <c r="J47" s="121"/>
    </row>
    <row r="48" spans="3:10" ht="12.75">
      <c r="C48" s="1"/>
      <c r="D48" s="1"/>
      <c r="E48" s="1"/>
      <c r="F48" s="1"/>
      <c r="I48" s="121"/>
      <c r="J48" s="121"/>
    </row>
    <row r="49" spans="3:10" ht="12.75">
      <c r="C49" s="1"/>
      <c r="D49" s="1"/>
      <c r="E49" s="1"/>
      <c r="F49" s="1"/>
      <c r="I49" s="121"/>
      <c r="J49" s="121"/>
    </row>
    <row r="50" spans="3:10" ht="12.75">
      <c r="C50" s="1"/>
      <c r="D50" s="1"/>
      <c r="E50" s="1"/>
      <c r="F50" s="1"/>
      <c r="I50" s="121"/>
      <c r="J50" s="121"/>
    </row>
    <row r="51" spans="3:10" ht="12.75">
      <c r="C51" s="1"/>
      <c r="D51" s="1"/>
      <c r="E51" s="1"/>
      <c r="F51" s="1"/>
      <c r="I51" s="121"/>
      <c r="J51" s="121"/>
    </row>
    <row r="52" spans="3:10" ht="12.75">
      <c r="C52" s="1"/>
      <c r="D52" s="1"/>
      <c r="E52" s="1"/>
      <c r="F52" s="1"/>
      <c r="I52" s="121"/>
      <c r="J52" s="121"/>
    </row>
    <row r="53" spans="3:10" ht="12.75">
      <c r="C53" s="1"/>
      <c r="D53" s="1"/>
      <c r="E53" s="1"/>
      <c r="F53" s="1"/>
      <c r="I53" s="121"/>
      <c r="J53" s="121"/>
    </row>
    <row r="54" spans="9:10" ht="12.75">
      <c r="I54" s="121"/>
      <c r="J54" s="121"/>
    </row>
    <row r="55" spans="9:10" ht="12.75">
      <c r="I55" s="121"/>
      <c r="J55" s="121"/>
    </row>
    <row r="56" spans="9:10" ht="12.75">
      <c r="I56" s="121"/>
      <c r="J56" s="121"/>
    </row>
    <row r="57" spans="9:10" ht="12.75">
      <c r="I57" s="121"/>
      <c r="J57" s="121"/>
    </row>
    <row r="58" spans="9:10" ht="12.75">
      <c r="I58" s="121"/>
      <c r="J58" s="121"/>
    </row>
    <row r="59" spans="9:10" ht="12.75">
      <c r="I59" s="121"/>
      <c r="J59" s="12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Q96"/>
  <sheetViews>
    <sheetView workbookViewId="0" topLeftCell="A49">
      <selection activeCell="K73" sqref="K73"/>
    </sheetView>
  </sheetViews>
  <sheetFormatPr defaultColWidth="9.140625" defaultRowHeight="12.75"/>
  <cols>
    <col min="1" max="1" width="4.421875" style="3" customWidth="1"/>
    <col min="2" max="2" width="45.57421875" style="3" customWidth="1"/>
    <col min="3" max="3" width="3.7109375" style="3" customWidth="1"/>
    <col min="4" max="4" width="18.7109375" style="3" customWidth="1"/>
    <col min="5" max="5" width="16.421875" style="3" bestFit="1" customWidth="1"/>
    <col min="6" max="6" width="11.00390625" style="3" bestFit="1" customWidth="1"/>
    <col min="7" max="7" width="13.8515625" style="3" customWidth="1"/>
    <col min="8" max="8" width="9.421875" style="3" bestFit="1" customWidth="1"/>
    <col min="9" max="9" width="10.140625" style="3" bestFit="1" customWidth="1"/>
    <col min="10" max="10" width="9.28125" style="3" bestFit="1" customWidth="1"/>
    <col min="11" max="11" width="14.421875" style="3" bestFit="1" customWidth="1"/>
    <col min="12" max="12" width="9.28125" style="3" customWidth="1"/>
    <col min="13" max="15" width="9.140625" style="3" customWidth="1"/>
    <col min="16" max="16" width="10.57421875" style="3" customWidth="1"/>
    <col min="17" max="16384" width="9.140625" style="3" customWidth="1"/>
  </cols>
  <sheetData>
    <row r="1" spans="1:6" s="9" customFormat="1" ht="12.75" customHeight="1">
      <c r="A1" s="274" t="s">
        <v>272</v>
      </c>
      <c r="B1" s="274"/>
      <c r="C1" s="274"/>
      <c r="D1" s="274"/>
      <c r="E1" s="274"/>
      <c r="F1" s="1"/>
    </row>
    <row r="2" spans="1:6" s="9" customFormat="1" ht="12">
      <c r="A2" s="276" t="s">
        <v>186</v>
      </c>
      <c r="B2" s="276"/>
      <c r="C2" s="276"/>
      <c r="D2" s="276"/>
      <c r="E2" s="276"/>
      <c r="F2" s="1"/>
    </row>
    <row r="3" spans="1:6" s="9" customFormat="1" ht="12">
      <c r="A3" s="274"/>
      <c r="B3" s="274"/>
      <c r="C3" s="274"/>
      <c r="D3" s="274"/>
      <c r="E3" s="274"/>
      <c r="F3" s="1"/>
    </row>
    <row r="4" spans="1:11" s="9" customFormat="1" ht="12">
      <c r="A4" s="274" t="str">
        <f>+'CF'!A4</f>
        <v>Quarterly report on consolidated results for the third quarter ended 31 October 2007</v>
      </c>
      <c r="B4" s="274"/>
      <c r="C4" s="274"/>
      <c r="D4" s="274"/>
      <c r="E4" s="274"/>
      <c r="F4" s="1"/>
      <c r="K4" s="20">
        <v>1691</v>
      </c>
    </row>
    <row r="5" spans="1:11" s="9" customFormat="1" ht="12">
      <c r="A5" s="274" t="s">
        <v>277</v>
      </c>
      <c r="B5" s="274"/>
      <c r="C5" s="274"/>
      <c r="D5" s="274"/>
      <c r="E5" s="274"/>
      <c r="F5" s="1"/>
      <c r="K5" s="20">
        <v>-735</v>
      </c>
    </row>
    <row r="6" spans="1:11" s="1" customFormat="1" ht="12">
      <c r="A6" s="288"/>
      <c r="B6" s="288"/>
      <c r="C6" s="288"/>
      <c r="D6" s="288"/>
      <c r="E6" s="288"/>
      <c r="K6" s="20">
        <f>SUM(K4:K5)</f>
        <v>956</v>
      </c>
    </row>
    <row r="7" spans="1:11" s="1" customFormat="1" ht="12">
      <c r="A7" s="4"/>
      <c r="B7" s="4"/>
      <c r="C7" s="4"/>
      <c r="D7" s="4"/>
      <c r="E7" s="4"/>
      <c r="K7" s="20"/>
    </row>
    <row r="8" spans="4:12" ht="12">
      <c r="D8" s="41"/>
      <c r="E8" s="41"/>
      <c r="F8" s="20"/>
      <c r="G8" s="20"/>
      <c r="H8" s="20"/>
      <c r="I8" s="20"/>
      <c r="J8" s="20"/>
      <c r="K8" s="24"/>
      <c r="L8" s="20"/>
    </row>
    <row r="9" spans="4:12" ht="12">
      <c r="D9" s="42" t="str">
        <f>+'CF'!D9</f>
        <v>9 months ended</v>
      </c>
      <c r="E9" s="42"/>
      <c r="F9" s="20"/>
      <c r="G9" s="20"/>
      <c r="H9" s="20"/>
      <c r="I9" s="20"/>
      <c r="J9" s="20"/>
      <c r="K9" s="24">
        <v>478</v>
      </c>
      <c r="L9" s="20"/>
    </row>
    <row r="10" spans="4:12" ht="12">
      <c r="D10" s="43">
        <f>+'CF'!D10</f>
        <v>39386</v>
      </c>
      <c r="E10" s="48"/>
      <c r="F10" s="20"/>
      <c r="G10" s="20"/>
      <c r="H10" s="20"/>
      <c r="I10" s="20"/>
      <c r="J10" s="20"/>
      <c r="K10" s="24">
        <v>-1213</v>
      </c>
      <c r="L10" s="20"/>
    </row>
    <row r="11" spans="4:12" ht="12">
      <c r="D11" s="35" t="s">
        <v>278</v>
      </c>
      <c r="E11" s="35"/>
      <c r="F11" s="20"/>
      <c r="G11" s="20"/>
      <c r="H11" s="20"/>
      <c r="I11" s="20"/>
      <c r="J11" s="20"/>
      <c r="K11" s="24">
        <f>SUM(K9:K10)</f>
        <v>-735</v>
      </c>
      <c r="L11" s="20"/>
    </row>
    <row r="12" spans="4:12" ht="12">
      <c r="D12" s="21"/>
      <c r="E12" s="22"/>
      <c r="F12" s="20"/>
      <c r="G12" s="57" t="s">
        <v>319</v>
      </c>
      <c r="H12" s="20"/>
      <c r="I12" s="20"/>
      <c r="J12" s="20"/>
      <c r="L12" s="20"/>
    </row>
    <row r="13" spans="1:16" ht="12">
      <c r="A13" s="23" t="s">
        <v>212</v>
      </c>
      <c r="B13" s="23"/>
      <c r="C13" s="23"/>
      <c r="D13" s="24"/>
      <c r="E13" s="24"/>
      <c r="F13" s="58" t="s">
        <v>316</v>
      </c>
      <c r="G13" s="57" t="s">
        <v>316</v>
      </c>
      <c r="H13" s="58" t="s">
        <v>320</v>
      </c>
      <c r="I13" s="57" t="s">
        <v>323</v>
      </c>
      <c r="J13" s="24"/>
      <c r="L13" s="58" t="s">
        <v>164</v>
      </c>
      <c r="P13" s="64"/>
    </row>
    <row r="14" spans="2:16" ht="13.5" customHeight="1">
      <c r="B14" s="3" t="s">
        <v>205</v>
      </c>
      <c r="C14" s="3" t="s">
        <v>147</v>
      </c>
      <c r="D14" s="24">
        <f>+'Income St'!F33</f>
        <v>2130</v>
      </c>
      <c r="E14" s="20" t="s">
        <v>279</v>
      </c>
      <c r="G14" s="24">
        <f>+D14+F14</f>
        <v>2130</v>
      </c>
      <c r="H14" s="24"/>
      <c r="I14" s="76">
        <f>+G14+H14</f>
        <v>2130</v>
      </c>
      <c r="J14" s="24"/>
      <c r="K14" s="224" t="s">
        <v>156</v>
      </c>
      <c r="L14" s="3" t="s">
        <v>158</v>
      </c>
      <c r="M14" s="226">
        <v>51.5</v>
      </c>
      <c r="N14" s="3" t="s">
        <v>157</v>
      </c>
      <c r="O14" s="226">
        <v>3.004</v>
      </c>
      <c r="P14" s="231">
        <f>M14*O14</f>
        <v>154.706</v>
      </c>
    </row>
    <row r="15" spans="4:16" ht="12">
      <c r="D15" s="24"/>
      <c r="E15" s="24"/>
      <c r="F15" s="24"/>
      <c r="G15" s="24"/>
      <c r="H15" s="24"/>
      <c r="I15" s="76"/>
      <c r="J15" s="24"/>
      <c r="K15" s="25"/>
      <c r="L15" s="3" t="s">
        <v>135</v>
      </c>
      <c r="M15" s="226">
        <v>8.43</v>
      </c>
      <c r="N15" s="3" t="s">
        <v>160</v>
      </c>
      <c r="O15" s="226">
        <v>3.4764</v>
      </c>
      <c r="P15" s="231">
        <f aca="true" t="shared" si="0" ref="P15:P23">M15*O15</f>
        <v>29.306051999999998</v>
      </c>
    </row>
    <row r="16" spans="2:16" ht="12">
      <c r="B16" s="3" t="s">
        <v>213</v>
      </c>
      <c r="D16" s="24"/>
      <c r="E16" s="24">
        <v>0</v>
      </c>
      <c r="F16" s="24"/>
      <c r="G16" s="24"/>
      <c r="H16" s="24"/>
      <c r="I16" s="76"/>
      <c r="J16" s="24"/>
      <c r="K16" s="24"/>
      <c r="L16" s="3" t="s">
        <v>136</v>
      </c>
      <c r="M16" s="226">
        <v>0.45</v>
      </c>
      <c r="N16" s="3" t="s">
        <v>137</v>
      </c>
      <c r="O16" s="226">
        <f>3.004*0.9273</f>
        <v>2.7856092</v>
      </c>
      <c r="P16" s="231">
        <f t="shared" si="0"/>
        <v>1.2535241400000001</v>
      </c>
    </row>
    <row r="17" spans="2:16" ht="12">
      <c r="B17" s="3" t="s">
        <v>328</v>
      </c>
      <c r="C17" s="3" t="s">
        <v>147</v>
      </c>
      <c r="D17" s="219">
        <v>588</v>
      </c>
      <c r="E17" s="24">
        <v>0</v>
      </c>
      <c r="F17" s="24"/>
      <c r="G17" s="24">
        <f aca="true" t="shared" si="1" ref="G17:G23">+D17+F17</f>
        <v>588</v>
      </c>
      <c r="H17" s="24"/>
      <c r="I17" s="76">
        <f aca="true" t="shared" si="2" ref="I17:I23">+G17+H17</f>
        <v>588</v>
      </c>
      <c r="J17" s="24"/>
      <c r="K17" s="24"/>
      <c r="M17" s="226"/>
      <c r="O17" s="226"/>
      <c r="P17" s="231"/>
    </row>
    <row r="18" spans="2:16" ht="12">
      <c r="B18" s="3" t="s">
        <v>201</v>
      </c>
      <c r="C18" s="3" t="s">
        <v>147</v>
      </c>
      <c r="D18" s="219">
        <v>1642</v>
      </c>
      <c r="E18" s="24">
        <v>0</v>
      </c>
      <c r="F18" s="24"/>
      <c r="G18" s="24">
        <f t="shared" si="1"/>
        <v>1642</v>
      </c>
      <c r="H18" s="24"/>
      <c r="I18" s="76">
        <f t="shared" si="2"/>
        <v>1642</v>
      </c>
      <c r="J18" s="24"/>
      <c r="K18" s="224" t="s">
        <v>344</v>
      </c>
      <c r="L18" s="3" t="s">
        <v>158</v>
      </c>
      <c r="M18" s="226">
        <v>50.85</v>
      </c>
      <c r="N18" s="3" t="s">
        <v>157</v>
      </c>
      <c r="O18" s="226">
        <v>3.1019</v>
      </c>
      <c r="P18" s="231">
        <f t="shared" si="0"/>
        <v>157.731615</v>
      </c>
    </row>
    <row r="19" spans="2:16" ht="12">
      <c r="B19" s="3" t="s">
        <v>51</v>
      </c>
      <c r="C19" s="3" t="s">
        <v>147</v>
      </c>
      <c r="D19" s="219">
        <v>433</v>
      </c>
      <c r="E19" s="24">
        <v>0</v>
      </c>
      <c r="F19" s="24"/>
      <c r="G19" s="24">
        <f t="shared" si="1"/>
        <v>433</v>
      </c>
      <c r="H19" s="24"/>
      <c r="I19" s="76">
        <f t="shared" si="2"/>
        <v>433</v>
      </c>
      <c r="J19" s="24"/>
      <c r="L19" s="3" t="s">
        <v>135</v>
      </c>
      <c r="M19" s="226">
        <v>26.725</v>
      </c>
      <c r="N19" s="3" t="s">
        <v>160</v>
      </c>
      <c r="O19" s="226">
        <v>3.454</v>
      </c>
      <c r="P19" s="231">
        <f t="shared" si="0"/>
        <v>92.30815000000001</v>
      </c>
    </row>
    <row r="20" spans="2:16" ht="12">
      <c r="B20" s="193" t="s">
        <v>379</v>
      </c>
      <c r="C20" s="193" t="s">
        <v>147</v>
      </c>
      <c r="D20" s="219">
        <v>6</v>
      </c>
      <c r="E20" s="24"/>
      <c r="F20" s="24"/>
      <c r="G20" s="24">
        <f t="shared" si="1"/>
        <v>6</v>
      </c>
      <c r="H20" s="24"/>
      <c r="I20" s="76">
        <f t="shared" si="2"/>
        <v>6</v>
      </c>
      <c r="J20" s="24"/>
      <c r="K20" s="24"/>
      <c r="M20" s="226"/>
      <c r="O20" s="226"/>
      <c r="P20" s="231"/>
    </row>
    <row r="21" spans="2:16" ht="12">
      <c r="B21" s="3" t="s">
        <v>55</v>
      </c>
      <c r="C21" s="3" t="s">
        <v>147</v>
      </c>
      <c r="D21" s="171">
        <v>0</v>
      </c>
      <c r="E21" s="24">
        <v>0</v>
      </c>
      <c r="F21" s="24"/>
      <c r="G21" s="24">
        <f t="shared" si="1"/>
        <v>0</v>
      </c>
      <c r="H21" s="24"/>
      <c r="I21" s="76">
        <f t="shared" si="2"/>
        <v>0</v>
      </c>
      <c r="J21" s="24"/>
      <c r="K21" s="224" t="s">
        <v>350</v>
      </c>
      <c r="L21" s="3" t="s">
        <v>158</v>
      </c>
      <c r="M21" s="226">
        <v>50.447</v>
      </c>
      <c r="N21" s="3" t="s">
        <v>157</v>
      </c>
      <c r="O21" s="226">
        <v>3.1897</v>
      </c>
      <c r="P21" s="231">
        <f t="shared" si="0"/>
        <v>160.9107959</v>
      </c>
    </row>
    <row r="22" spans="2:17" ht="12">
      <c r="B22" s="3" t="s">
        <v>153</v>
      </c>
      <c r="C22" s="3" t="s">
        <v>147</v>
      </c>
      <c r="D22" s="219">
        <v>6</v>
      </c>
      <c r="E22" s="24"/>
      <c r="F22" s="24"/>
      <c r="G22" s="24">
        <f t="shared" si="1"/>
        <v>6</v>
      </c>
      <c r="H22" s="24"/>
      <c r="I22" s="76">
        <f t="shared" si="2"/>
        <v>6</v>
      </c>
      <c r="J22" s="24"/>
      <c r="L22" s="3" t="s">
        <v>138</v>
      </c>
      <c r="M22" s="226">
        <v>-13.007</v>
      </c>
      <c r="N22" s="3" t="s">
        <v>160</v>
      </c>
      <c r="O22" s="226">
        <v>3.45</v>
      </c>
      <c r="P22" s="231">
        <f t="shared" si="0"/>
        <v>-44.87415</v>
      </c>
      <c r="Q22" s="229" t="s">
        <v>139</v>
      </c>
    </row>
    <row r="23" spans="2:16" ht="12">
      <c r="B23" s="3" t="s">
        <v>340</v>
      </c>
      <c r="D23" s="24"/>
      <c r="E23" s="24">
        <v>0</v>
      </c>
      <c r="F23" s="24"/>
      <c r="G23" s="24">
        <f t="shared" si="1"/>
        <v>0</v>
      </c>
      <c r="H23" s="58">
        <v>15</v>
      </c>
      <c r="I23" s="76">
        <f t="shared" si="2"/>
        <v>15</v>
      </c>
      <c r="J23" s="24" t="s">
        <v>380</v>
      </c>
      <c r="K23" s="24"/>
      <c r="L23" s="3" t="s">
        <v>135</v>
      </c>
      <c r="M23" s="226">
        <v>10.496</v>
      </c>
      <c r="N23" s="3" t="s">
        <v>160</v>
      </c>
      <c r="O23" s="226">
        <v>3.45</v>
      </c>
      <c r="P23" s="231">
        <f t="shared" si="0"/>
        <v>36.211200000000005</v>
      </c>
    </row>
    <row r="24" spans="1:16" ht="12">
      <c r="A24" s="3" t="s">
        <v>214</v>
      </c>
      <c r="D24" s="25">
        <f>SUM(D14:D23)</f>
        <v>4805</v>
      </c>
      <c r="E24" s="24">
        <v>0</v>
      </c>
      <c r="F24" s="24"/>
      <c r="G24" s="25">
        <f>SUM(G14:G23)</f>
        <v>4805</v>
      </c>
      <c r="H24" s="25"/>
      <c r="I24" s="77">
        <f>SUM(I14:I23)</f>
        <v>4820</v>
      </c>
      <c r="J24" s="25"/>
      <c r="K24" s="25"/>
      <c r="P24" s="167"/>
    </row>
    <row r="25" spans="4:16" ht="12">
      <c r="D25" s="24"/>
      <c r="E25" s="24"/>
      <c r="F25" s="24"/>
      <c r="G25" s="24"/>
      <c r="H25" s="24"/>
      <c r="I25" s="76"/>
      <c r="J25" s="24"/>
      <c r="K25" s="24"/>
      <c r="P25" s="167"/>
    </row>
    <row r="26" spans="1:16" ht="12.75" thickBot="1">
      <c r="A26" s="3" t="s">
        <v>215</v>
      </c>
      <c r="D26" s="24"/>
      <c r="E26" s="24"/>
      <c r="F26" s="24"/>
      <c r="G26" s="24"/>
      <c r="H26" s="24"/>
      <c r="I26" s="76"/>
      <c r="J26" s="24"/>
      <c r="K26" s="24"/>
      <c r="L26" s="24"/>
      <c r="P26" s="230">
        <f>SUM(P14:P25)</f>
        <v>587.55318704</v>
      </c>
    </row>
    <row r="27" spans="2:12" ht="12.75" thickTop="1">
      <c r="B27" s="3" t="s">
        <v>301</v>
      </c>
      <c r="D27" s="24">
        <v>0</v>
      </c>
      <c r="E27" s="24"/>
      <c r="F27" s="24"/>
      <c r="G27" s="24">
        <f aca="true" t="shared" si="3" ref="G27:G37">+D27+F27</f>
        <v>0</v>
      </c>
      <c r="H27" s="24"/>
      <c r="I27" s="76">
        <f aca="true" t="shared" si="4" ref="I27:I37">+G27+H27</f>
        <v>0</v>
      </c>
      <c r="J27" s="24"/>
      <c r="K27" s="24"/>
      <c r="L27" s="24"/>
    </row>
    <row r="28" spans="2:12" ht="12">
      <c r="B28" s="3" t="s">
        <v>302</v>
      </c>
      <c r="C28" s="3" t="s">
        <v>147</v>
      </c>
      <c r="D28" s="24">
        <f>-'Balance Sheet'!C24+'Balance Sheet'!E24-D17</f>
        <v>217</v>
      </c>
      <c r="E28" s="24">
        <v>0</v>
      </c>
      <c r="F28" s="24"/>
      <c r="G28" s="24">
        <f t="shared" si="3"/>
        <v>217</v>
      </c>
      <c r="H28" s="24"/>
      <c r="I28" s="76">
        <f t="shared" si="4"/>
        <v>217</v>
      </c>
      <c r="J28" s="24"/>
      <c r="K28" s="24"/>
      <c r="L28" s="24"/>
    </row>
    <row r="29" spans="2:12" ht="12">
      <c r="B29" s="3" t="s">
        <v>280</v>
      </c>
      <c r="C29" s="3" t="s">
        <v>147</v>
      </c>
      <c r="D29" s="24">
        <f>-'Balance Sheet'!C25+'Balance Sheet'!E25-'Balance Sheet'!C18+'Balance Sheet'!E18</f>
        <v>-100</v>
      </c>
      <c r="E29" s="24"/>
      <c r="F29" s="24"/>
      <c r="G29" s="24">
        <f t="shared" si="3"/>
        <v>-100</v>
      </c>
      <c r="H29" s="24"/>
      <c r="I29" s="76">
        <f t="shared" si="4"/>
        <v>-100</v>
      </c>
      <c r="J29" s="24"/>
      <c r="K29" s="24"/>
      <c r="L29" s="24"/>
    </row>
    <row r="30" spans="2:12" ht="12">
      <c r="B30" s="3" t="s">
        <v>387</v>
      </c>
      <c r="C30" s="3" t="s">
        <v>147</v>
      </c>
      <c r="D30" s="160">
        <f>'Balance Sheet'!E23-'Balance Sheet'!C23</f>
        <v>-32</v>
      </c>
      <c r="E30" s="24"/>
      <c r="F30" s="24"/>
      <c r="G30" s="24">
        <f t="shared" si="3"/>
        <v>-32</v>
      </c>
      <c r="H30" s="24"/>
      <c r="I30" s="76">
        <f t="shared" si="4"/>
        <v>-32</v>
      </c>
      <c r="J30" s="24"/>
      <c r="K30" s="24"/>
      <c r="L30" s="24"/>
    </row>
    <row r="31" spans="2:12" ht="12">
      <c r="B31" s="3" t="s">
        <v>303</v>
      </c>
      <c r="C31" s="3" t="s">
        <v>147</v>
      </c>
      <c r="D31" s="24">
        <f>+'Balance Sheet'!C52-'Balance Sheet'!E52</f>
        <v>-46</v>
      </c>
      <c r="E31" s="24"/>
      <c r="F31" s="24"/>
      <c r="G31" s="24">
        <f t="shared" si="3"/>
        <v>-46</v>
      </c>
      <c r="H31" s="24"/>
      <c r="I31" s="76">
        <f t="shared" si="4"/>
        <v>-46</v>
      </c>
      <c r="J31" s="24"/>
      <c r="K31" s="24"/>
      <c r="L31" s="24"/>
    </row>
    <row r="32" spans="2:12" ht="12">
      <c r="B32" s="3" t="s">
        <v>305</v>
      </c>
      <c r="C32" s="3" t="s">
        <v>147</v>
      </c>
      <c r="D32" s="24">
        <f>+'Balance Sheet'!C50-'Balance Sheet'!E50</f>
        <v>-3038</v>
      </c>
      <c r="E32" s="24">
        <v>0</v>
      </c>
      <c r="F32" s="24"/>
      <c r="G32" s="24">
        <f t="shared" si="3"/>
        <v>-3038</v>
      </c>
      <c r="H32" s="24"/>
      <c r="I32" s="76">
        <f t="shared" si="4"/>
        <v>-3038</v>
      </c>
      <c r="J32" s="24"/>
      <c r="K32" s="24"/>
      <c r="L32" s="24"/>
    </row>
    <row r="33" spans="2:12" ht="12">
      <c r="B33" s="3" t="s">
        <v>307</v>
      </c>
      <c r="C33" s="3" t="s">
        <v>147</v>
      </c>
      <c r="D33" s="24">
        <f>+'Balance Sheet'!C51-'Balance Sheet'!E51</f>
        <v>1117</v>
      </c>
      <c r="E33" s="24"/>
      <c r="F33" s="24"/>
      <c r="G33" s="24">
        <f t="shared" si="3"/>
        <v>1117</v>
      </c>
      <c r="H33" s="24"/>
      <c r="I33" s="76">
        <f t="shared" si="4"/>
        <v>1117</v>
      </c>
      <c r="J33" s="24"/>
      <c r="K33" s="24"/>
      <c r="L33" s="24"/>
    </row>
    <row r="34" spans="2:12" ht="12">
      <c r="B34" s="3" t="s">
        <v>282</v>
      </c>
      <c r="C34" s="3" t="s">
        <v>147</v>
      </c>
      <c r="D34" s="24">
        <f>+'Balance Sheet'!C55-'Balance Sheet'!E55+'Income St'!F35-D40</f>
        <v>-738</v>
      </c>
      <c r="E34" s="24">
        <v>0</v>
      </c>
      <c r="F34" s="24"/>
      <c r="G34" s="24">
        <f t="shared" si="3"/>
        <v>-738</v>
      </c>
      <c r="H34" s="24"/>
      <c r="I34" s="76">
        <f t="shared" si="4"/>
        <v>-738</v>
      </c>
      <c r="J34" s="24"/>
      <c r="K34" s="24"/>
      <c r="L34" s="24"/>
    </row>
    <row r="35" spans="2:12" ht="12">
      <c r="B35" s="3" t="s">
        <v>308</v>
      </c>
      <c r="C35" s="3" t="s">
        <v>147</v>
      </c>
      <c r="D35" s="24">
        <f>-'Balance Sheet'!C26+'Balance Sheet'!E26+'Balance Sheet'!C54-'Balance Sheet'!E54</f>
        <v>-75</v>
      </c>
      <c r="E35" s="24">
        <v>0</v>
      </c>
      <c r="F35" s="24"/>
      <c r="G35" s="24">
        <f t="shared" si="3"/>
        <v>-75</v>
      </c>
      <c r="H35" s="24"/>
      <c r="I35" s="76">
        <f t="shared" si="4"/>
        <v>-75</v>
      </c>
      <c r="J35" s="24"/>
      <c r="K35" s="24"/>
      <c r="L35" s="24"/>
    </row>
    <row r="36" spans="2:12" ht="12">
      <c r="B36" s="3" t="s">
        <v>92</v>
      </c>
      <c r="C36" s="3" t="s">
        <v>147</v>
      </c>
      <c r="D36" s="24">
        <f>-'Balance Sheet'!C19+'Balance Sheet'!E19</f>
        <v>-29</v>
      </c>
      <c r="E36" s="24"/>
      <c r="F36" s="24"/>
      <c r="G36" s="24">
        <f t="shared" si="3"/>
        <v>-29</v>
      </c>
      <c r="H36" s="24"/>
      <c r="I36" s="76">
        <f t="shared" si="4"/>
        <v>-29</v>
      </c>
      <c r="J36" s="24"/>
      <c r="K36" s="24"/>
      <c r="L36" s="24"/>
    </row>
    <row r="37" spans="2:12" ht="12">
      <c r="B37" s="3" t="s">
        <v>429</v>
      </c>
      <c r="C37" s="3" t="s">
        <v>147</v>
      </c>
      <c r="D37" s="24">
        <f>+'Balance Sheet'!C46-'Balance Sheet'!E46</f>
        <v>-9</v>
      </c>
      <c r="E37" s="24"/>
      <c r="F37" s="24"/>
      <c r="G37" s="24">
        <f t="shared" si="3"/>
        <v>-9</v>
      </c>
      <c r="H37" s="24"/>
      <c r="I37" s="76">
        <f t="shared" si="4"/>
        <v>-9</v>
      </c>
      <c r="J37" s="24"/>
      <c r="K37" s="24"/>
      <c r="L37" s="24"/>
    </row>
    <row r="38" spans="1:12" ht="12">
      <c r="A38" s="3" t="s">
        <v>216</v>
      </c>
      <c r="D38" s="25">
        <f>SUM(D24:D37)</f>
        <v>2072</v>
      </c>
      <c r="E38" s="25">
        <f>SUM(E24:E35)</f>
        <v>0</v>
      </c>
      <c r="F38" s="24"/>
      <c r="G38" s="25">
        <f>SUM(G24:G37)</f>
        <v>2072</v>
      </c>
      <c r="H38" s="25"/>
      <c r="I38" s="77">
        <f>SUM(I24:I37)</f>
        <v>2087</v>
      </c>
      <c r="J38" s="25"/>
      <c r="K38" s="25"/>
      <c r="L38" s="25"/>
    </row>
    <row r="39" spans="4:12" ht="12">
      <c r="D39" s="24"/>
      <c r="E39" s="24"/>
      <c r="F39" s="24"/>
      <c r="G39" s="24"/>
      <c r="H39" s="24"/>
      <c r="I39" s="76"/>
      <c r="J39" s="24"/>
      <c r="K39" s="24"/>
      <c r="L39" s="225" t="s">
        <v>134</v>
      </c>
    </row>
    <row r="40" spans="2:12" ht="12">
      <c r="B40" s="3" t="s">
        <v>130</v>
      </c>
      <c r="D40" s="194">
        <v>260</v>
      </c>
      <c r="E40" s="24"/>
      <c r="F40" s="24"/>
      <c r="G40" s="24">
        <f>+D40+F40</f>
        <v>260</v>
      </c>
      <c r="H40" s="25"/>
      <c r="I40" s="76">
        <f>+G40+H40</f>
        <v>260</v>
      </c>
      <c r="J40" s="25"/>
      <c r="K40" s="24"/>
      <c r="L40" s="24"/>
    </row>
    <row r="41" spans="1:17" ht="12">
      <c r="A41" s="3" t="s">
        <v>221</v>
      </c>
      <c r="D41" s="25">
        <f>SUM(D38:D40)</f>
        <v>2332</v>
      </c>
      <c r="E41" s="25">
        <f>SUM(E38:E40)</f>
        <v>0</v>
      </c>
      <c r="F41" s="24"/>
      <c r="G41" s="25">
        <f>SUM(G38:G40)</f>
        <v>2332</v>
      </c>
      <c r="H41" s="25"/>
      <c r="I41" s="77">
        <f>SUM(I38:I40)</f>
        <v>2347</v>
      </c>
      <c r="J41" s="25"/>
      <c r="K41" s="224" t="s">
        <v>156</v>
      </c>
      <c r="L41" s="3" t="s">
        <v>158</v>
      </c>
      <c r="M41" s="223">
        <v>34.564</v>
      </c>
      <c r="N41" s="3" t="s">
        <v>157</v>
      </c>
      <c r="O41" s="3">
        <v>3.0668</v>
      </c>
      <c r="P41" s="232">
        <f>M41*O41</f>
        <v>106.00087520000001</v>
      </c>
      <c r="Q41" s="229" t="s">
        <v>132</v>
      </c>
    </row>
    <row r="42" spans="4:17" ht="12">
      <c r="D42" s="25"/>
      <c r="E42" s="25"/>
      <c r="F42" s="24"/>
      <c r="G42" s="25"/>
      <c r="H42" s="25"/>
      <c r="I42" s="77"/>
      <c r="J42" s="24"/>
      <c r="K42" s="25"/>
      <c r="L42" s="3" t="s">
        <v>159</v>
      </c>
      <c r="M42" s="227">
        <v>-15.397</v>
      </c>
      <c r="N42" s="3" t="s">
        <v>160</v>
      </c>
      <c r="O42" s="3">
        <v>3.4764</v>
      </c>
      <c r="P42" s="232">
        <f>M42*O42</f>
        <v>-53.5261308</v>
      </c>
      <c r="Q42" s="229" t="s">
        <v>133</v>
      </c>
    </row>
    <row r="43" spans="1:17" ht="12">
      <c r="A43" s="23" t="s">
        <v>222</v>
      </c>
      <c r="D43" s="24"/>
      <c r="E43" s="24"/>
      <c r="F43" s="24"/>
      <c r="G43" s="24"/>
      <c r="H43" s="24"/>
      <c r="I43" s="76"/>
      <c r="J43" s="24"/>
      <c r="K43" s="24"/>
      <c r="L43" s="3" t="s">
        <v>161</v>
      </c>
      <c r="M43" s="227">
        <v>1.698</v>
      </c>
      <c r="N43" s="3" t="s">
        <v>399</v>
      </c>
      <c r="O43" s="226">
        <v>1</v>
      </c>
      <c r="P43" s="232">
        <f>M43*O43</f>
        <v>1.698</v>
      </c>
      <c r="Q43" s="229" t="s">
        <v>132</v>
      </c>
    </row>
    <row r="44" spans="4:17" ht="12">
      <c r="D44" s="24"/>
      <c r="E44" s="24"/>
      <c r="F44" s="24"/>
      <c r="G44" s="24"/>
      <c r="H44" s="24"/>
      <c r="I44" s="76"/>
      <c r="J44" s="24"/>
      <c r="K44" s="24"/>
      <c r="L44" s="3" t="s">
        <v>162</v>
      </c>
      <c r="M44" s="227">
        <v>1.563</v>
      </c>
      <c r="N44" s="3" t="s">
        <v>399</v>
      </c>
      <c r="O44" s="226">
        <v>1</v>
      </c>
      <c r="P44" s="232">
        <f>M44*O44</f>
        <v>1.563</v>
      </c>
      <c r="Q44" s="229" t="s">
        <v>132</v>
      </c>
    </row>
    <row r="45" spans="2:17" ht="12">
      <c r="B45" s="3" t="s">
        <v>52</v>
      </c>
      <c r="C45" s="3" t="s">
        <v>147</v>
      </c>
      <c r="D45" s="24">
        <f>-'Balance Sheet'!C17+'Balance Sheet'!E17-D19</f>
        <v>273</v>
      </c>
      <c r="E45" s="24">
        <v>0</v>
      </c>
      <c r="F45" s="24"/>
      <c r="G45" s="24">
        <f>+D45+F45</f>
        <v>273</v>
      </c>
      <c r="H45" s="24">
        <v>0</v>
      </c>
      <c r="I45" s="76">
        <f>+G45+H45</f>
        <v>273</v>
      </c>
      <c r="J45" s="24"/>
      <c r="K45" s="24"/>
      <c r="M45" s="227"/>
      <c r="P45" s="167"/>
      <c r="Q45" s="229"/>
    </row>
    <row r="46" spans="2:17" ht="12">
      <c r="B46" s="3" t="s">
        <v>317</v>
      </c>
      <c r="D46" s="24"/>
      <c r="E46" s="24"/>
      <c r="F46" s="24"/>
      <c r="G46" s="24">
        <f>+D46+F46</f>
        <v>0</v>
      </c>
      <c r="H46" s="24"/>
      <c r="I46" s="76">
        <f>+G46+H46</f>
        <v>0</v>
      </c>
      <c r="J46" s="24"/>
      <c r="K46" s="224" t="s">
        <v>344</v>
      </c>
      <c r="L46" s="3" t="s">
        <v>158</v>
      </c>
      <c r="M46" s="227">
        <v>-52.059</v>
      </c>
      <c r="N46" s="3" t="s">
        <v>157</v>
      </c>
      <c r="O46" s="3">
        <v>3.1019</v>
      </c>
      <c r="P46" s="232">
        <f>M46*O46</f>
        <v>-161.48181209999998</v>
      </c>
      <c r="Q46" s="229" t="s">
        <v>133</v>
      </c>
    </row>
    <row r="47" spans="2:17" ht="12">
      <c r="B47" s="3" t="s">
        <v>223</v>
      </c>
      <c r="C47" s="3" t="s">
        <v>147</v>
      </c>
      <c r="D47" s="24">
        <f>-'Balance Sheet'!C15+'Balance Sheet'!E15-D18-D22</f>
        <v>-862</v>
      </c>
      <c r="E47" s="24">
        <v>0</v>
      </c>
      <c r="F47" s="24"/>
      <c r="G47" s="24">
        <f>+D47+F47</f>
        <v>-862</v>
      </c>
      <c r="H47" s="25"/>
      <c r="I47" s="76">
        <f>+G47+H47</f>
        <v>-862</v>
      </c>
      <c r="J47" s="25"/>
      <c r="K47" s="24"/>
      <c r="L47" s="3" t="s">
        <v>163</v>
      </c>
      <c r="M47" s="227">
        <v>10</v>
      </c>
      <c r="N47" s="3" t="s">
        <v>157</v>
      </c>
      <c r="O47" s="3">
        <v>3.1019</v>
      </c>
      <c r="P47" s="232">
        <f>M47*O47</f>
        <v>31.019000000000002</v>
      </c>
      <c r="Q47" s="229" t="s">
        <v>132</v>
      </c>
    </row>
    <row r="48" spans="2:17" ht="12">
      <c r="B48" s="193" t="s">
        <v>96</v>
      </c>
      <c r="C48" s="193" t="s">
        <v>147</v>
      </c>
      <c r="D48" s="24">
        <f>-'Balance Sheet'!C16+'Balance Sheet'!E16-D20</f>
        <v>-6</v>
      </c>
      <c r="E48" s="24"/>
      <c r="F48" s="24"/>
      <c r="G48" s="24">
        <f>+D48+F48</f>
        <v>-6</v>
      </c>
      <c r="H48" s="25"/>
      <c r="I48" s="76">
        <f>+G48+H48</f>
        <v>-6</v>
      </c>
      <c r="J48" s="25"/>
      <c r="K48" s="24"/>
      <c r="P48" s="167"/>
      <c r="Q48" s="229"/>
    </row>
    <row r="49" spans="1:17" ht="12">
      <c r="A49" s="3" t="s">
        <v>225</v>
      </c>
      <c r="D49" s="25">
        <f>SUM(D43:D48)</f>
        <v>-595</v>
      </c>
      <c r="E49" s="25">
        <v>0</v>
      </c>
      <c r="F49" s="24"/>
      <c r="G49" s="25">
        <f>SUM(G43:G48)</f>
        <v>-595</v>
      </c>
      <c r="H49" s="25"/>
      <c r="I49" s="77">
        <f>SUM(I43:I48)</f>
        <v>-595</v>
      </c>
      <c r="J49" s="25"/>
      <c r="K49" s="224" t="s">
        <v>350</v>
      </c>
      <c r="L49" s="3" t="s">
        <v>158</v>
      </c>
      <c r="M49" s="227">
        <v>-26.999</v>
      </c>
      <c r="N49" s="3" t="s">
        <v>157</v>
      </c>
      <c r="O49" s="3">
        <v>3.1897</v>
      </c>
      <c r="P49" s="232">
        <f>M49*O49</f>
        <v>-86.1187103</v>
      </c>
      <c r="Q49" s="229" t="s">
        <v>133</v>
      </c>
    </row>
    <row r="50" spans="4:17" ht="12">
      <c r="D50" s="24"/>
      <c r="E50" s="24"/>
      <c r="F50" s="24"/>
      <c r="G50" s="24"/>
      <c r="H50" s="24"/>
      <c r="I50" s="76"/>
      <c r="J50" s="24"/>
      <c r="K50" s="24"/>
      <c r="L50" s="3" t="s">
        <v>163</v>
      </c>
      <c r="M50" s="227">
        <v>-33.13</v>
      </c>
      <c r="N50" s="3" t="s">
        <v>157</v>
      </c>
      <c r="O50" s="3">
        <v>3.1897</v>
      </c>
      <c r="P50" s="232">
        <f>M50*O50</f>
        <v>-105.67476100000002</v>
      </c>
      <c r="Q50" s="229" t="s">
        <v>133</v>
      </c>
    </row>
    <row r="51" spans="1:17" ht="12">
      <c r="A51" s="23" t="s">
        <v>226</v>
      </c>
      <c r="D51" s="25"/>
      <c r="E51" s="25"/>
      <c r="F51" s="24"/>
      <c r="G51" s="25"/>
      <c r="H51" s="25"/>
      <c r="I51" s="77"/>
      <c r="J51" s="25"/>
      <c r="K51" s="25"/>
      <c r="L51" s="3" t="s">
        <v>161</v>
      </c>
      <c r="M51" s="227">
        <v>3.396</v>
      </c>
      <c r="N51" s="3" t="s">
        <v>399</v>
      </c>
      <c r="O51" s="226">
        <v>1</v>
      </c>
      <c r="P51" s="232">
        <f>M51*O51</f>
        <v>3.396</v>
      </c>
      <c r="Q51" s="229" t="s">
        <v>132</v>
      </c>
    </row>
    <row r="52" spans="4:17" ht="12">
      <c r="D52" s="24"/>
      <c r="E52" s="24"/>
      <c r="F52" s="24"/>
      <c r="G52" s="24"/>
      <c r="H52" s="24"/>
      <c r="I52" s="76"/>
      <c r="J52" s="24"/>
      <c r="K52" s="24"/>
      <c r="L52" s="3" t="s">
        <v>162</v>
      </c>
      <c r="M52" s="227">
        <v>3.126</v>
      </c>
      <c r="N52" s="3" t="s">
        <v>399</v>
      </c>
      <c r="O52" s="226">
        <v>1</v>
      </c>
      <c r="P52" s="232">
        <f>M52*O52</f>
        <v>3.126</v>
      </c>
      <c r="Q52" s="229" t="s">
        <v>132</v>
      </c>
    </row>
    <row r="53" spans="2:16" ht="12">
      <c r="B53" s="3" t="s">
        <v>78</v>
      </c>
      <c r="C53" s="3" t="s">
        <v>147</v>
      </c>
      <c r="D53" s="24">
        <f>+'Balance Sheet'!C53-'Balance Sheet'!E53</f>
        <v>697</v>
      </c>
      <c r="E53" s="24">
        <v>0</v>
      </c>
      <c r="F53" s="24"/>
      <c r="G53" s="24">
        <f aca="true" t="shared" si="5" ref="G53:G58">+D53+F53</f>
        <v>697</v>
      </c>
      <c r="H53" s="25"/>
      <c r="I53" s="76">
        <f aca="true" t="shared" si="6" ref="I53:I58">+G53+H53</f>
        <v>697</v>
      </c>
      <c r="J53" s="24"/>
      <c r="K53" s="24"/>
      <c r="P53" s="167"/>
    </row>
    <row r="54" spans="2:16" ht="12">
      <c r="B54" s="3" t="s">
        <v>61</v>
      </c>
      <c r="C54" s="3" t="s">
        <v>147</v>
      </c>
      <c r="D54" s="24">
        <f>+'Balance Sheet'!C45-'Balance Sheet'!E45</f>
        <v>23</v>
      </c>
      <c r="E54" s="24"/>
      <c r="F54" s="24"/>
      <c r="G54" s="24">
        <f t="shared" si="5"/>
        <v>23</v>
      </c>
      <c r="H54" s="25"/>
      <c r="I54" s="76">
        <f t="shared" si="6"/>
        <v>23</v>
      </c>
      <c r="J54" s="24"/>
      <c r="K54" s="24"/>
      <c r="L54" s="24"/>
      <c r="P54" s="167"/>
    </row>
    <row r="55" spans="2:16" ht="12.75" thickBot="1">
      <c r="B55" s="3" t="s">
        <v>354</v>
      </c>
      <c r="D55" s="90">
        <v>0</v>
      </c>
      <c r="E55" s="24">
        <v>0</v>
      </c>
      <c r="F55" s="24"/>
      <c r="G55" s="24">
        <f t="shared" si="5"/>
        <v>0</v>
      </c>
      <c r="H55" s="25"/>
      <c r="I55" s="76">
        <f t="shared" si="6"/>
        <v>0</v>
      </c>
      <c r="J55" s="24"/>
      <c r="K55" s="24"/>
      <c r="L55" s="24"/>
      <c r="P55" s="228">
        <f>SUM(P41:P54)</f>
        <v>-259.998539</v>
      </c>
    </row>
    <row r="56" spans="2:12" ht="12.75" thickTop="1">
      <c r="B56" s="3" t="s">
        <v>338</v>
      </c>
      <c r="D56" s="90">
        <v>0</v>
      </c>
      <c r="E56" s="24"/>
      <c r="F56" s="24"/>
      <c r="G56" s="24">
        <f t="shared" si="5"/>
        <v>0</v>
      </c>
      <c r="H56" s="25"/>
      <c r="I56" s="76">
        <f t="shared" si="6"/>
        <v>0</v>
      </c>
      <c r="J56" s="24"/>
      <c r="K56" s="24"/>
      <c r="L56" s="24"/>
    </row>
    <row r="57" spans="2:12" ht="12">
      <c r="B57" s="3" t="s">
        <v>353</v>
      </c>
      <c r="D57" s="90">
        <f>+'Balance Sheet'!C37-'Balance Sheet'!E37</f>
        <v>0</v>
      </c>
      <c r="E57" s="24"/>
      <c r="F57" s="24"/>
      <c r="G57" s="24">
        <f t="shared" si="5"/>
        <v>0</v>
      </c>
      <c r="H57" s="25"/>
      <c r="I57" s="76">
        <f t="shared" si="6"/>
        <v>0</v>
      </c>
      <c r="J57" s="24"/>
      <c r="K57" s="24"/>
      <c r="L57" s="24"/>
    </row>
    <row r="58" spans="2:12" ht="12">
      <c r="B58" s="3" t="s">
        <v>294</v>
      </c>
      <c r="D58" s="24">
        <f>+'Balance Sheet'!C38-'Balance Sheet'!E38-D21</f>
        <v>-314</v>
      </c>
      <c r="E58" s="24">
        <v>0</v>
      </c>
      <c r="F58" s="24"/>
      <c r="G58" s="24">
        <f t="shared" si="5"/>
        <v>-314</v>
      </c>
      <c r="H58" s="24">
        <f>278+36</f>
        <v>314</v>
      </c>
      <c r="I58" s="58">
        <f t="shared" si="6"/>
        <v>0</v>
      </c>
      <c r="J58" s="24" t="s">
        <v>381</v>
      </c>
      <c r="K58" s="24"/>
      <c r="L58" s="24"/>
    </row>
    <row r="59" spans="1:12" ht="12">
      <c r="A59" s="3" t="s">
        <v>321</v>
      </c>
      <c r="D59" s="25">
        <f>SUM(D51:D58)</f>
        <v>406</v>
      </c>
      <c r="E59" s="25">
        <v>0</v>
      </c>
      <c r="F59" s="24"/>
      <c r="G59" s="25">
        <f>SUM(G51:G58)</f>
        <v>406</v>
      </c>
      <c r="H59" s="24"/>
      <c r="I59" s="77">
        <f>SUM(I51:I58)</f>
        <v>720</v>
      </c>
      <c r="J59" s="24"/>
      <c r="K59" s="24"/>
      <c r="L59" s="24"/>
    </row>
    <row r="60" spans="4:12" ht="12">
      <c r="D60" s="24"/>
      <c r="E60" s="24"/>
      <c r="F60" s="24"/>
      <c r="G60" s="24"/>
      <c r="H60" s="24"/>
      <c r="I60" s="76"/>
      <c r="J60" s="24"/>
      <c r="K60" s="24"/>
      <c r="L60" s="24"/>
    </row>
    <row r="61" spans="1:12" ht="12">
      <c r="A61" s="3" t="s">
        <v>322</v>
      </c>
      <c r="D61" s="24"/>
      <c r="E61" s="24"/>
      <c r="F61" s="24"/>
      <c r="G61" s="24"/>
      <c r="H61" s="24">
        <f>-SUM(H14:H60)</f>
        <v>-329</v>
      </c>
      <c r="I61" s="76">
        <f>+G61+H61</f>
        <v>-329</v>
      </c>
      <c r="J61" s="24"/>
      <c r="K61" s="24"/>
      <c r="L61" s="24"/>
    </row>
    <row r="62" spans="4:12" ht="12">
      <c r="D62" s="24"/>
      <c r="E62" s="24"/>
      <c r="F62" s="24"/>
      <c r="G62" s="24"/>
      <c r="H62" s="24"/>
      <c r="I62" s="76"/>
      <c r="J62" s="24"/>
      <c r="K62" s="24"/>
      <c r="L62" s="24"/>
    </row>
    <row r="63" spans="1:12" ht="12">
      <c r="A63" s="23" t="s">
        <v>309</v>
      </c>
      <c r="D63" s="24">
        <f>D41+D49+D59</f>
        <v>2143</v>
      </c>
      <c r="E63" s="24">
        <v>0</v>
      </c>
      <c r="F63" s="24"/>
      <c r="G63" s="24">
        <f>G41+G49+G59+G61</f>
        <v>2143</v>
      </c>
      <c r="H63" s="24"/>
      <c r="I63" s="76">
        <f>I41+I49+I59+I61</f>
        <v>2143</v>
      </c>
      <c r="J63" s="24"/>
      <c r="K63" s="24"/>
      <c r="L63" s="24"/>
    </row>
    <row r="64" spans="1:12" ht="12">
      <c r="A64" s="23" t="s">
        <v>377</v>
      </c>
      <c r="D64" s="24">
        <v>8617</v>
      </c>
      <c r="E64" s="24">
        <v>0</v>
      </c>
      <c r="F64" s="24"/>
      <c r="G64" s="24">
        <f>+D64</f>
        <v>8617</v>
      </c>
      <c r="H64" s="24"/>
      <c r="I64" s="76">
        <f>+D64</f>
        <v>8617</v>
      </c>
      <c r="J64" s="24"/>
      <c r="K64" s="24"/>
      <c r="L64" s="24"/>
    </row>
    <row r="65" spans="1:12" ht="12">
      <c r="A65" s="92" t="s">
        <v>378</v>
      </c>
      <c r="B65" s="93"/>
      <c r="C65" s="93"/>
      <c r="D65" s="25">
        <f>SUM(D63:D64)</f>
        <v>10760</v>
      </c>
      <c r="E65" s="25">
        <f>SUM(E63:E64)</f>
        <v>0</v>
      </c>
      <c r="F65" s="24"/>
      <c r="G65" s="25">
        <f>SUM(G63:G64)</f>
        <v>10760</v>
      </c>
      <c r="H65" s="25"/>
      <c r="I65" s="77">
        <f>SUM(I63:I64)</f>
        <v>10760</v>
      </c>
      <c r="J65" s="25"/>
      <c r="K65" s="25"/>
      <c r="L65" s="25"/>
    </row>
    <row r="66" spans="4:12" ht="12">
      <c r="D66" s="24"/>
      <c r="E66" s="24"/>
      <c r="F66" s="24"/>
      <c r="G66" s="24"/>
      <c r="H66" s="24"/>
      <c r="I66" s="76"/>
      <c r="J66" s="24"/>
      <c r="K66" s="24"/>
      <c r="L66" s="24"/>
    </row>
    <row r="67" spans="2:12" ht="12">
      <c r="B67" s="91" t="s">
        <v>155</v>
      </c>
      <c r="C67" s="91"/>
      <c r="D67" s="59">
        <f>+'Balance Sheet'!C28+'Balance Sheet'!C27</f>
        <v>10760</v>
      </c>
      <c r="E67" s="24"/>
      <c r="F67" s="24">
        <f>SUM(F15:F66)</f>
        <v>0</v>
      </c>
      <c r="G67" s="24"/>
      <c r="H67" s="24">
        <f>SUM(H15:H66)</f>
        <v>0</v>
      </c>
      <c r="I67" s="24"/>
      <c r="J67" s="24"/>
      <c r="K67" s="24"/>
      <c r="L67" s="24"/>
    </row>
    <row r="68" spans="4:12" ht="12">
      <c r="D68" s="24"/>
      <c r="E68" s="24"/>
      <c r="F68" s="75" t="s">
        <v>318</v>
      </c>
      <c r="G68" s="24"/>
      <c r="H68" s="75" t="s">
        <v>318</v>
      </c>
      <c r="I68" s="24"/>
      <c r="J68" s="24"/>
      <c r="K68" s="24"/>
      <c r="L68" s="24"/>
    </row>
    <row r="69" spans="2:12" ht="12">
      <c r="B69" s="94" t="s">
        <v>339</v>
      </c>
      <c r="C69" s="94"/>
      <c r="D69" s="116">
        <f>+D65-D67</f>
        <v>0</v>
      </c>
      <c r="E69" s="25"/>
      <c r="F69" s="24"/>
      <c r="G69" s="25"/>
      <c r="H69" s="25"/>
      <c r="I69" s="25"/>
      <c r="J69" s="25"/>
      <c r="K69" s="25"/>
      <c r="L69" s="25"/>
    </row>
    <row r="70" spans="4:12" ht="12">
      <c r="D70" s="24"/>
      <c r="E70" s="24"/>
      <c r="F70" s="24"/>
      <c r="G70" s="24"/>
      <c r="H70" s="24"/>
      <c r="I70" s="24"/>
      <c r="J70" s="24"/>
      <c r="K70" s="24"/>
      <c r="L70" s="24"/>
    </row>
    <row r="71" spans="4:12" ht="12">
      <c r="D71" s="25"/>
      <c r="E71" s="25"/>
      <c r="F71" s="24"/>
      <c r="G71" s="25"/>
      <c r="H71" s="25"/>
      <c r="I71" s="25"/>
      <c r="J71" s="25"/>
      <c r="K71" s="25"/>
      <c r="L71" s="25"/>
    </row>
    <row r="72" spans="4:12" ht="12">
      <c r="D72" s="25"/>
      <c r="E72" s="25"/>
      <c r="F72" s="24"/>
      <c r="G72" s="25"/>
      <c r="H72" s="25"/>
      <c r="I72" s="25"/>
      <c r="J72" s="25"/>
      <c r="K72" s="25"/>
      <c r="L72" s="25"/>
    </row>
    <row r="73" spans="4:12" ht="12">
      <c r="D73" s="24"/>
      <c r="E73" s="24"/>
      <c r="F73" s="24"/>
      <c r="G73" s="24"/>
      <c r="H73" s="24"/>
      <c r="I73" s="24"/>
      <c r="J73" s="24"/>
      <c r="K73" s="24"/>
      <c r="L73" s="24"/>
    </row>
    <row r="74" spans="4:12" ht="12">
      <c r="D74" s="25"/>
      <c r="E74" s="25"/>
      <c r="F74" s="24"/>
      <c r="G74" s="25"/>
      <c r="H74" s="25"/>
      <c r="I74" s="25"/>
      <c r="J74" s="25"/>
      <c r="K74" s="25"/>
      <c r="L74" s="25"/>
    </row>
    <row r="75" spans="4:12" ht="12">
      <c r="D75" s="24"/>
      <c r="E75" s="24"/>
      <c r="F75" s="24"/>
      <c r="G75" s="24"/>
      <c r="H75" s="24"/>
      <c r="I75" s="24"/>
      <c r="J75" s="24"/>
      <c r="K75" s="24"/>
      <c r="L75" s="24"/>
    </row>
    <row r="76" spans="4:12" ht="12">
      <c r="D76" s="24" t="s">
        <v>141</v>
      </c>
      <c r="E76" s="3" t="s">
        <v>79</v>
      </c>
      <c r="F76" s="24" t="s">
        <v>350</v>
      </c>
      <c r="G76" s="24"/>
      <c r="H76" s="24" t="s">
        <v>401</v>
      </c>
      <c r="I76" s="24"/>
      <c r="J76" s="24"/>
      <c r="K76" s="24"/>
      <c r="L76" s="24"/>
    </row>
    <row r="77" spans="2:12" ht="12">
      <c r="B77" s="23" t="s">
        <v>397</v>
      </c>
      <c r="C77" s="23"/>
      <c r="D77" s="24"/>
      <c r="F77" s="24"/>
      <c r="G77" s="24"/>
      <c r="H77" s="24"/>
      <c r="I77" s="24"/>
      <c r="J77" s="24"/>
      <c r="K77" s="24"/>
      <c r="L77" s="24"/>
    </row>
    <row r="78" spans="2:8" ht="12">
      <c r="B78" s="3" t="s">
        <v>398</v>
      </c>
      <c r="D78" s="53">
        <f>100751+14908</f>
        <v>115659</v>
      </c>
      <c r="E78" s="161">
        <f>+D78-F78-H78</f>
        <v>75370.56</v>
      </c>
      <c r="F78" s="53">
        <v>40288.44</v>
      </c>
      <c r="G78" s="3" t="s">
        <v>399</v>
      </c>
      <c r="H78" s="161">
        <v>0</v>
      </c>
    </row>
    <row r="79" spans="2:8" ht="12">
      <c r="B79" s="3" t="s">
        <v>400</v>
      </c>
      <c r="D79" s="53">
        <f>8043*3.2167</f>
        <v>25871.9181</v>
      </c>
      <c r="E79" s="161">
        <f>+D79-F79-H79</f>
        <v>3971.8155789999983</v>
      </c>
      <c r="F79" s="53">
        <v>10513.800012</v>
      </c>
      <c r="H79" s="161">
        <v>11386.302509000001</v>
      </c>
    </row>
    <row r="80" spans="4:8" ht="12">
      <c r="D80" s="162">
        <f>SUM(D78:D79)</f>
        <v>141530.9181</v>
      </c>
      <c r="E80" s="162">
        <f>SUM(E78:E79)</f>
        <v>79342.375579</v>
      </c>
      <c r="F80" s="162">
        <f>SUM(F78:F79)</f>
        <v>50802.240012</v>
      </c>
      <c r="H80" s="161">
        <f>SUM(H78:H79)</f>
        <v>11386.302509000001</v>
      </c>
    </row>
    <row r="83" spans="2:7" s="23" customFormat="1" ht="12">
      <c r="B83" s="172" t="s">
        <v>86</v>
      </c>
      <c r="C83" s="172"/>
      <c r="D83" s="175" t="s">
        <v>82</v>
      </c>
      <c r="E83" s="175" t="s">
        <v>83</v>
      </c>
      <c r="F83" s="175" t="s">
        <v>84</v>
      </c>
      <c r="G83" s="175" t="s">
        <v>85</v>
      </c>
    </row>
    <row r="84" spans="2:7" ht="12">
      <c r="B84" s="167" t="s">
        <v>80</v>
      </c>
      <c r="C84" s="167"/>
      <c r="D84" s="167"/>
      <c r="E84" s="173">
        <v>100000</v>
      </c>
      <c r="F84" s="173"/>
      <c r="G84" s="173">
        <v>258000</v>
      </c>
    </row>
    <row r="85" spans="2:7" ht="12">
      <c r="B85" s="167"/>
      <c r="C85" s="167"/>
      <c r="D85" s="167"/>
      <c r="E85" s="173"/>
      <c r="F85" s="173"/>
      <c r="G85" s="173"/>
    </row>
    <row r="86" spans="2:7" ht="12">
      <c r="B86" s="167"/>
      <c r="C86" s="167"/>
      <c r="D86" s="167"/>
      <c r="E86" s="173"/>
      <c r="F86" s="173"/>
      <c r="G86" s="173"/>
    </row>
    <row r="87" spans="2:7" ht="12">
      <c r="B87" s="167" t="s">
        <v>81</v>
      </c>
      <c r="C87" s="167"/>
      <c r="D87" s="174">
        <f>+E80</f>
        <v>79342.375579</v>
      </c>
      <c r="E87" s="173">
        <v>21000</v>
      </c>
      <c r="F87" s="173">
        <f>+D80</f>
        <v>141530.9181</v>
      </c>
      <c r="G87" s="173">
        <v>117000</v>
      </c>
    </row>
    <row r="89" ht="12">
      <c r="D89" s="3">
        <v>3.6465</v>
      </c>
    </row>
    <row r="90" ht="12">
      <c r="D90" s="3">
        <v>3.2167</v>
      </c>
    </row>
    <row r="92" spans="2:7" ht="12">
      <c r="B92" s="23" t="s">
        <v>87</v>
      </c>
      <c r="C92" s="23"/>
      <c r="D92" s="53"/>
      <c r="E92" s="53"/>
      <c r="F92" s="53"/>
      <c r="G92" s="64"/>
    </row>
    <row r="93" spans="2:7" ht="12">
      <c r="B93" s="3" t="s">
        <v>88</v>
      </c>
      <c r="D93" s="53">
        <f>2.69*3.6465</f>
        <v>9.809085</v>
      </c>
      <c r="E93" s="53"/>
      <c r="F93" s="53">
        <f>12.35*3.6465</f>
        <v>45.034275</v>
      </c>
      <c r="G93" s="64"/>
    </row>
    <row r="94" spans="2:7" ht="12">
      <c r="B94" s="3" t="s">
        <v>89</v>
      </c>
      <c r="D94" s="53">
        <f>553.67*3.2167</f>
        <v>1780.9902889999998</v>
      </c>
      <c r="E94" s="53"/>
      <c r="F94" s="53">
        <f>610.26*3.2167</f>
        <v>1963.023342</v>
      </c>
      <c r="G94" s="64"/>
    </row>
    <row r="95" spans="2:7" ht="12">
      <c r="B95" s="3" t="s">
        <v>90</v>
      </c>
      <c r="D95" s="53">
        <f>19796.76*3.2167</f>
        <v>63680.23789199999</v>
      </c>
      <c r="E95" s="53"/>
      <c r="F95" s="53">
        <f>63722.27*3.2167</f>
        <v>204975.42590899998</v>
      </c>
      <c r="G95" s="64"/>
    </row>
    <row r="96" spans="2:7" ht="12">
      <c r="B96" s="3" t="s">
        <v>91</v>
      </c>
      <c r="D96" s="53">
        <f>29.03*0.8591*3.2167</f>
        <v>80.22344613909999</v>
      </c>
      <c r="E96" s="53"/>
      <c r="F96" s="53">
        <f>62.86*0.8591*3.2167</f>
        <v>173.7115337342</v>
      </c>
      <c r="G96" s="64"/>
    </row>
  </sheetData>
  <mergeCells count="6">
    <mergeCell ref="A6:E6"/>
    <mergeCell ref="A1:E1"/>
    <mergeCell ref="A2:E2"/>
    <mergeCell ref="A5:E5"/>
    <mergeCell ref="A3:E3"/>
    <mergeCell ref="A4:E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lindathien</cp:lastModifiedBy>
  <cp:lastPrinted>2007-12-31T05:17:26Z</cp:lastPrinted>
  <dcterms:created xsi:type="dcterms:W3CDTF">2004-11-30T04:22:14Z</dcterms:created>
  <dcterms:modified xsi:type="dcterms:W3CDTF">2007-12-31T05:25:51Z</dcterms:modified>
  <cp:category/>
  <cp:version/>
  <cp:contentType/>
  <cp:contentStatus/>
</cp:coreProperties>
</file>